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nooraliza/Desktop/BPK-TEMPLAT PELAPORAN PBD 2021/BPK - Templat Pelaporan PBD Tingkatan 5 - 2021/"/>
    </mc:Choice>
  </mc:AlternateContent>
  <xr:revisionPtr revIDLastSave="0" documentId="13_ncr:1_{1F5077DD-CA03-A54A-BFE2-7399CCD43DE2}" xr6:coauthVersionLast="45" xr6:coauthVersionMax="45" xr10:uidLastSave="{00000000-0000-0000-0000-000000000000}"/>
  <bookViews>
    <workbookView xWindow="0" yWindow="460" windowWidth="20820" windowHeight="16220" tabRatio="791" firstSheet="2" activeTab="5" xr2:uid="{00000000-000D-0000-FFFF-FFFF00000000}"/>
  </bookViews>
  <sheets>
    <sheet name="PANDUAN" sheetId="5" r:id="rId1"/>
    <sheet name="REKOD PRESTASI MURID" sheetId="1" r:id="rId2"/>
    <sheet name="LAPORAN MURID (INDIVIDU)" sheetId="2" r:id="rId3"/>
    <sheet name="DATA PERNYATAAN TAHAP PGUASAAN " sheetId="3" r:id="rId4"/>
    <sheet name="GRAF PELAPORAN" sheetId="4" r:id="rId5"/>
    <sheet name="DATA IBU BAPA" sheetId="8" r:id="rId6"/>
  </sheets>
  <definedNames>
    <definedName name="_xlnm.Print_Area" localSheetId="3">'DATA PERNYATAAN TAHAP PGUASAAN '!$A$1:$B$145</definedName>
    <definedName name="_xlnm.Print_Area" localSheetId="4">'GRAF PELAPORAN'!$A$1:$Q$58</definedName>
    <definedName name="_xlnm.Print_Area" localSheetId="2">'LAPORAN MURID (INDIVIDU)'!$A$1:$G$59</definedName>
    <definedName name="_xlnm.Print_Area" localSheetId="1">'REKOD PRESTASI MURID'!$A$1:$AB$78</definedName>
    <definedName name="_xlnm.Print_Titles" localSheetId="4">'GRAF PELAPORAN'!$1:$4</definedName>
    <definedName name="_xlnm.Print_Titles" localSheetId="1">'REKOD PRESTASI MURID'!$11:$11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4" l="1"/>
  <c r="G57" i="4"/>
  <c r="O39" i="4"/>
  <c r="G39" i="4"/>
  <c r="O21" i="4"/>
  <c r="G21" i="4"/>
  <c r="F24" i="2"/>
  <c r="E24" i="2"/>
  <c r="E23" i="2"/>
  <c r="E22" i="2"/>
  <c r="E21" i="2"/>
  <c r="E20" i="2"/>
  <c r="D24" i="2" l="1"/>
  <c r="F56" i="2"/>
  <c r="P44" i="4" l="1"/>
  <c r="O44" i="4"/>
  <c r="N44" i="4"/>
  <c r="M44" i="4"/>
  <c r="L44" i="4"/>
  <c r="K44" i="4"/>
  <c r="H44" i="4"/>
  <c r="G44" i="4"/>
  <c r="F44" i="4"/>
  <c r="E44" i="4"/>
  <c r="D44" i="4"/>
  <c r="C44" i="4"/>
  <c r="B42" i="4"/>
  <c r="P26" i="4" l="1"/>
  <c r="O26" i="4"/>
  <c r="N26" i="4"/>
  <c r="M26" i="4"/>
  <c r="L26" i="4"/>
  <c r="K26" i="4"/>
  <c r="H26" i="4" l="1"/>
  <c r="G26" i="4"/>
  <c r="F26" i="4"/>
  <c r="P8" i="4"/>
  <c r="O8" i="4"/>
  <c r="N8" i="4"/>
  <c r="H8" i="4"/>
  <c r="G8" i="4"/>
  <c r="F8" i="4"/>
  <c r="I24" i="2" l="1"/>
  <c r="J24" i="2" s="1"/>
  <c r="M3" i="4" l="1"/>
  <c r="I4" i="4"/>
  <c r="I3" i="4"/>
  <c r="J24" i="4" l="1"/>
  <c r="K9" i="2" l="1"/>
  <c r="K8" i="2"/>
  <c r="K7" i="2"/>
  <c r="E15" i="2" s="1"/>
  <c r="E17" i="2" l="1"/>
  <c r="F15" i="2"/>
  <c r="D11" i="2"/>
  <c r="A1" i="4"/>
  <c r="B6" i="4"/>
  <c r="J6" i="4"/>
  <c r="C8" i="4"/>
  <c r="D8" i="4"/>
  <c r="E8" i="4"/>
  <c r="K8" i="4"/>
  <c r="L8" i="4"/>
  <c r="M8" i="4"/>
  <c r="B24" i="4"/>
  <c r="C26" i="4"/>
  <c r="D26" i="4"/>
  <c r="E26" i="4"/>
  <c r="B1" i="2"/>
  <c r="B2" i="2"/>
  <c r="B3" i="2"/>
  <c r="B4" i="2"/>
  <c r="D13" i="2" s="1"/>
  <c r="B6" i="2"/>
  <c r="B20" i="2" s="1"/>
  <c r="I7" i="2"/>
  <c r="J7" i="2" s="1"/>
  <c r="I8" i="2"/>
  <c r="J8" i="2" s="1"/>
  <c r="D9" i="2"/>
  <c r="I9" i="2"/>
  <c r="J9" i="2" s="1"/>
  <c r="I10" i="2"/>
  <c r="J10" i="2" s="1"/>
  <c r="I11" i="2"/>
  <c r="J11" i="2" s="1"/>
  <c r="D12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D20" i="2"/>
  <c r="F20" i="2"/>
  <c r="I20" i="2"/>
  <c r="J20" i="2" s="1"/>
  <c r="D21" i="2"/>
  <c r="F21" i="2"/>
  <c r="I21" i="2"/>
  <c r="J21" i="2" s="1"/>
  <c r="D22" i="2"/>
  <c r="F22" i="2"/>
  <c r="I22" i="2"/>
  <c r="J22" i="2" s="1"/>
  <c r="D23" i="2"/>
  <c r="F23" i="2"/>
  <c r="I23" i="2"/>
  <c r="J23" i="2" s="1"/>
  <c r="D25" i="2"/>
  <c r="E25" i="2"/>
  <c r="F25" i="2" s="1"/>
  <c r="I25" i="2"/>
  <c r="J25" i="2" s="1"/>
  <c r="D26" i="2"/>
  <c r="E26" i="2"/>
  <c r="F26" i="2" s="1"/>
  <c r="I26" i="2"/>
  <c r="J26" i="2" s="1"/>
  <c r="D27" i="2"/>
  <c r="E27" i="2"/>
  <c r="I27" i="2"/>
  <c r="J27" i="2" s="1"/>
  <c r="D28" i="2"/>
  <c r="E28" i="2"/>
  <c r="F28" i="2" s="1"/>
  <c r="I28" i="2"/>
  <c r="J28" i="2" s="1"/>
  <c r="D29" i="2"/>
  <c r="E29" i="2"/>
  <c r="F29" i="2" s="1"/>
  <c r="I29" i="2"/>
  <c r="J29" i="2" s="1"/>
  <c r="D30" i="2"/>
  <c r="E30" i="2"/>
  <c r="F30" i="2" s="1"/>
  <c r="I30" i="2"/>
  <c r="J30" i="2" s="1"/>
  <c r="D31" i="2"/>
  <c r="E31" i="2"/>
  <c r="F31" i="2" s="1"/>
  <c r="I31" i="2"/>
  <c r="J31" i="2" s="1"/>
  <c r="D32" i="2"/>
  <c r="E32" i="2"/>
  <c r="F32" i="2" s="1"/>
  <c r="I32" i="2"/>
  <c r="J32" i="2" s="1"/>
  <c r="D33" i="2"/>
  <c r="E33" i="2"/>
  <c r="F33" i="2" s="1"/>
  <c r="I33" i="2"/>
  <c r="J33" i="2" s="1"/>
  <c r="D34" i="2"/>
  <c r="E34" i="2"/>
  <c r="F34" i="2" s="1"/>
  <c r="I34" i="2"/>
  <c r="J34" i="2" s="1"/>
  <c r="D35" i="2"/>
  <c r="E35" i="2"/>
  <c r="F35" i="2" s="1"/>
  <c r="I35" i="2"/>
  <c r="J35" i="2" s="1"/>
  <c r="D36" i="2"/>
  <c r="E36" i="2"/>
  <c r="F36" i="2" s="1"/>
  <c r="I36" i="2"/>
  <c r="J36" i="2" s="1"/>
  <c r="D37" i="2"/>
  <c r="E37" i="2"/>
  <c r="F37" i="2" s="1"/>
  <c r="I37" i="2"/>
  <c r="J37" i="2" s="1"/>
  <c r="D38" i="2"/>
  <c r="E38" i="2"/>
  <c r="F38" i="2" s="1"/>
  <c r="I38" i="2"/>
  <c r="J38" i="2" s="1"/>
  <c r="D39" i="2"/>
  <c r="E39" i="2"/>
  <c r="F39" i="2" s="1"/>
  <c r="I39" i="2"/>
  <c r="J39" i="2" s="1"/>
  <c r="D40" i="2"/>
  <c r="E40" i="2"/>
  <c r="F40" i="2" s="1"/>
  <c r="I40" i="2"/>
  <c r="J40" i="2" s="1"/>
  <c r="D41" i="2"/>
  <c r="E41" i="2"/>
  <c r="F41" i="2" s="1"/>
  <c r="I41" i="2"/>
  <c r="J41" i="2" s="1"/>
  <c r="D42" i="2"/>
  <c r="E42" i="2"/>
  <c r="F42" i="2" s="1"/>
  <c r="I42" i="2"/>
  <c r="J42" i="2" s="1"/>
  <c r="D43" i="2"/>
  <c r="E43" i="2"/>
  <c r="F43" i="2" s="1"/>
  <c r="I43" i="2"/>
  <c r="J43" i="2" s="1"/>
  <c r="D44" i="2"/>
  <c r="E44" i="2"/>
  <c r="F44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B56" i="2"/>
  <c r="I56" i="2"/>
  <c r="J56" i="2" s="1"/>
  <c r="F57" i="2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B72" i="1"/>
  <c r="B58" i="2" s="1"/>
  <c r="D10" i="2"/>
  <c r="F58" i="2" l="1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User</author>
  </authors>
  <commentList>
    <comment ref="AB9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 xml:space="preserve">TAHAP PENGUASAAN KESELURUHAN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 Memahami pengetahuan dan kemahiran asas muzik.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 xml:space="preserve">• Mempamerkan pengetahuan dan kemahiran asas muzik.
</t>
        </r>
        <r>
          <rPr>
            <b/>
            <sz val="9"/>
            <color rgb="FF000000"/>
            <rFont val="Tahoma"/>
            <family val="2"/>
          </rPr>
          <t xml:space="preserve"> 
</t>
        </r>
        <r>
          <rPr>
            <b/>
            <sz val="9"/>
            <color rgb="FF000000"/>
            <rFont val="Tahoma"/>
            <family val="2"/>
          </rPr>
          <t xml:space="preserve">TP3:
</t>
        </r>
        <r>
          <rPr>
            <b/>
            <sz val="9"/>
            <color rgb="FF000000"/>
            <rFont val="Tahoma"/>
            <family val="2"/>
          </rPr>
          <t xml:space="preserve">• Mengaplikasikan pengetahuan dan kemahiran dalam aktivtiti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Menganalisis karya menggunakan pengetahuan dan kemahiran muzik. 
</t>
        </r>
        <r>
          <rPr>
            <b/>
            <sz val="9"/>
            <color rgb="FF000000"/>
            <rFont val="Tahoma"/>
            <family val="2"/>
          </rPr>
          <t xml:space="preserve">• Mempamerkan etika persembahan dan nilai murni dalam aktiviti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TP5 :
</t>
        </r>
        <r>
          <rPr>
            <b/>
            <sz val="9"/>
            <color rgb="FF000000"/>
            <rFont val="Tahoma"/>
            <family val="2"/>
          </rPr>
          <t xml:space="preserve">• Menilai karya menggunakan pengetahuan dan kemahiran muzik.
</t>
        </r>
        <r>
          <rPr>
            <b/>
            <sz val="9"/>
            <color rgb="FF000000"/>
            <rFont val="Tahoma"/>
            <family val="2"/>
          </rPr>
          <t xml:space="preserve">• Mengamalkan etika persembahan dan nilai murni dalam aktiviti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TP6:
</t>
        </r>
        <r>
          <rPr>
            <b/>
            <sz val="9"/>
            <color rgb="FF000000"/>
            <rFont val="Tahoma"/>
            <family val="2"/>
          </rPr>
          <t xml:space="preserve">• Menjana idea kreatif dalam pengkaryaan muzik yang inovatif. 
</t>
        </r>
        <r>
          <rPr>
            <b/>
            <sz val="9"/>
            <color rgb="FF000000"/>
            <rFont val="Tahoma"/>
            <family val="2"/>
          </rPr>
          <t xml:space="preserve">• Mengamalkan etika persembahan dan nilai murni dalam aktiviti muzik serta boleh dicontohi.
</t>
        </r>
      </text>
    </comment>
    <comment ref="E11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TAHAP PENGUASAAN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 Memahami pengetahuan dan    kemahiran asas nyanyian.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 xml:space="preserve">• Mempamerkan pengetahuan dan kemahiran asas nyanyian.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TP3 :
</t>
        </r>
        <r>
          <rPr>
            <b/>
            <sz val="9"/>
            <color rgb="FF000000"/>
            <rFont val="Tahoma"/>
            <family val="2"/>
          </rPr>
          <t xml:space="preserve">• Mengaplikasikan pengetahuan dan kemahiran nyanyian semasa bernyanyi.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Menganalisis teknik nyanyian dan menzahirkannya dalam persembahan nyanyian.
</t>
        </r>
        <r>
          <rPr>
            <b/>
            <sz val="9"/>
            <color rgb="FF000000"/>
            <rFont val="Tahoma"/>
            <family val="2"/>
          </rPr>
          <t xml:space="preserve">• Mempamerkan etika persembahan dan nilai murni dalam aktiviti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TP5 :
</t>
        </r>
        <r>
          <rPr>
            <b/>
            <sz val="9"/>
            <color rgb="FF000000"/>
            <rFont val="Tahoma"/>
            <family val="2"/>
          </rPr>
          <t xml:space="preserve">• Menentukan penggunaan elemen muzik yang sesuai dalam persembahan nyanyian.
</t>
        </r>
        <r>
          <rPr>
            <b/>
            <sz val="9"/>
            <color rgb="FF000000"/>
            <rFont val="Tahoma"/>
            <family val="2"/>
          </rPr>
          <t xml:space="preserve">• Mengamalkan etika persembahan dan nilai murni dalam aktiviti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TP6 :
</t>
        </r>
        <r>
          <rPr>
            <b/>
            <sz val="9"/>
            <color rgb="FF000000"/>
            <rFont val="Tahoma"/>
            <family val="2"/>
          </rPr>
          <t xml:space="preserve">• Menjana idea kreatif dalam persembahan nyanyian.
</t>
        </r>
        <r>
          <rPr>
            <b/>
            <sz val="9"/>
            <color rgb="FF000000"/>
            <rFont val="Tahoma"/>
            <family val="2"/>
          </rPr>
          <t xml:space="preserve">• Mengamalkan etika persembahan dan nilai murni dalam aktiviti muzik serta boleh dicontohi.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F11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 xml:space="preserve">TAHAP PENGUASAAN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•Memahami pengetahuan dan kemahiran asas bermain alat muzik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>• Mempamerkan pengetahuan dan kemahiran asas bermain alat muzik.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TP3 :
</t>
        </r>
        <r>
          <rPr>
            <b/>
            <sz val="9"/>
            <color rgb="FF000000"/>
            <rFont val="Tahoma"/>
            <family val="2"/>
          </rPr>
          <t xml:space="preserve">• Mengaplikasikan pengetahuan dan kemahiran nyanyian semasa bermain alat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Menganalisis teknik bermain alat muzik dan menzahirkannya dalam persembahan.
</t>
        </r>
        <r>
          <rPr>
            <b/>
            <sz val="9"/>
            <color rgb="FF000000"/>
            <rFont val="Tahoma"/>
            <family val="2"/>
          </rPr>
          <t>• Mempamerkan etika persembahan dan nilai murni dalam aktiviti muzik.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TP5 :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>•</t>
        </r>
        <r>
          <rPr>
            <b/>
            <sz val="9"/>
            <color rgb="FF000000"/>
            <rFont val="Tahoma"/>
            <family val="2"/>
          </rPr>
          <t xml:space="preserve"> Menentukan penggunaan elemen muzik yang sesuai semasa bermain alat muzik.
</t>
        </r>
        <r>
          <rPr>
            <b/>
            <sz val="9"/>
            <color rgb="FF000000"/>
            <rFont val="Tahoma"/>
            <family val="2"/>
          </rPr>
          <t>• Mengamalkan etika persembahan dan nilai murni dalam aktiviti muzik.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TP6: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• Menjana idea kreatif semasa bermain alat muzik.
</t>
        </r>
        <r>
          <rPr>
            <b/>
            <sz val="9"/>
            <color rgb="FF000000"/>
            <rFont val="Tahoma"/>
            <family val="2"/>
          </rPr>
          <t>• Mengamalkan etika persembahan dan nilai murni dalam aktiviti muzik serta boleh dicontohi.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  <r>
          <rPr>
            <b/>
            <i/>
            <sz val="9"/>
            <color rgb="FF000000"/>
            <rFont val="Tahoma"/>
            <family val="2"/>
          </rPr>
          <t xml:space="preserve">
</t>
        </r>
      </text>
    </comment>
    <comment ref="G11" authorId="1" shapeId="0" xr:uid="{00000000-0006-0000-0100-000004000000}">
      <text>
        <r>
          <rPr>
            <b/>
            <sz val="9"/>
            <color rgb="FF000000"/>
            <rFont val="Tahoma"/>
            <family val="2"/>
          </rPr>
          <t xml:space="preserve">TAHAP PENGUASAAN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 Menyatakan perkara asas membaca dan menulis notasi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 xml:space="preserve">• Menerangkan perkara asas membaca dan menulis notasi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TP3 :
</t>
        </r>
        <r>
          <rPr>
            <b/>
            <sz val="9"/>
            <color rgb="FF000000"/>
            <rFont val="Tahoma"/>
            <family val="2"/>
          </rPr>
          <t xml:space="preserve">• Mengaplikasikan pengetahuan dan kemahiran membaca dan menulis notasi muzik dalam aktiviti muzik.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Menganalisis keratan skor muzik dengan menggunakan pengetahuan dan kemahiran notasi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TP5 :
</t>
        </r>
        <r>
          <rPr>
            <b/>
            <sz val="9"/>
            <color rgb="FF000000"/>
            <rFont val="Tahoma"/>
            <family val="2"/>
          </rPr>
          <t xml:space="preserve">• Menilai keratan skor muzik dengan menggunakan pengetahuan dan kemahiran notasi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TP6:
</t>
        </r>
        <r>
          <rPr>
            <b/>
            <sz val="9"/>
            <color rgb="FF000000"/>
            <rFont val="Tahoma"/>
            <family val="2"/>
          </rPr>
          <t xml:space="preserve">• Mencipta cara belajar untuk memahami notasi muzik dengan mengaplikasikan pada alat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H11" authorId="1" shapeId="0" xr:uid="{00000000-0006-0000-0100-000005000000}">
      <text>
        <r>
          <rPr>
            <b/>
            <sz val="9"/>
            <color rgb="FF000000"/>
            <rFont val="Tahoma"/>
            <family val="2"/>
          </rPr>
          <t xml:space="preserve">TAHAP PENGUASAAN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 Menyatakan perkara asas pengkaryaan muzik.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 xml:space="preserve">• Menerangkan pengetahuan dan kefahaman asas pengkaryaan muzik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TP3:
</t>
        </r>
        <r>
          <rPr>
            <b/>
            <sz val="9"/>
            <color rgb="FF000000"/>
            <rFont val="Tahoma"/>
            <family val="2"/>
          </rPr>
          <t xml:space="preserve">• Mengaplikasi pengetahuan dan kemahiran penciptaan untuk menghasilkan karya muzik.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Mengimprovisasi idea dalam penghasilan karya muzik.
</t>
        </r>
        <r>
          <rPr>
            <b/>
            <sz val="9"/>
            <color rgb="FF000000"/>
            <rFont val="Tahoma"/>
            <family val="2"/>
          </rPr>
          <t xml:space="preserve">• Mempamerkan nilai murni dalam penghasilan karya.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TP5 :
</t>
        </r>
        <r>
          <rPr>
            <b/>
            <sz val="9"/>
            <color rgb="FF000000"/>
            <rFont val="Tahoma"/>
            <family val="2"/>
          </rPr>
          <t xml:space="preserve">• Menilai karya sedia ada berdasarkan pengetahuan dan kemahiran muzik.  
</t>
        </r>
        <r>
          <rPr>
            <b/>
            <sz val="9"/>
            <color rgb="FF000000"/>
            <rFont val="Tahoma"/>
            <family val="2"/>
          </rPr>
          <t xml:space="preserve">• Mengamalkan nilai murni dalam penghasilan karya.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TP6:
</t>
        </r>
        <r>
          <rPr>
            <b/>
            <sz val="9"/>
            <color rgb="FF000000"/>
            <rFont val="Tahoma"/>
            <family val="2"/>
          </rPr>
          <t xml:space="preserve">• Mempersembahkan dan memberi penerangan hasil karya muzik kreatif ciptaan sendiri.
</t>
        </r>
        <r>
          <rPr>
            <b/>
            <sz val="9"/>
            <color rgb="FF000000"/>
            <rFont val="Tahoma"/>
            <family val="2"/>
          </rPr>
          <t xml:space="preserve">• Mengamalkan nilai murni dalam penghasilan karya serta boleh dicontohi.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A11" authorId="1" shapeId="0" xr:uid="{00000000-0006-0000-0100-000006000000}">
      <text>
        <r>
          <rPr>
            <b/>
            <sz val="9"/>
            <color rgb="FF000000"/>
            <rFont val="Tahoma"/>
            <family val="2"/>
          </rPr>
          <t xml:space="preserve">TAHAP PENGUASAAN
</t>
        </r>
        <r>
          <rPr>
            <b/>
            <sz val="9"/>
            <color rgb="FF000000"/>
            <rFont val="Tahoma"/>
            <family val="2"/>
          </rPr>
          <t xml:space="preserve">TP1 : 
</t>
        </r>
        <r>
          <rPr>
            <b/>
            <sz val="9"/>
            <color rgb="FF000000"/>
            <rFont val="Tahoma"/>
            <family val="2"/>
          </rPr>
          <t xml:space="preserve">• Menyatakan perkara asas tentang muzik yang didengar atau ditonton.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TP2 :
</t>
        </r>
        <r>
          <rPr>
            <b/>
            <sz val="9"/>
            <color rgb="FF000000"/>
            <rFont val="Tahoma"/>
            <family val="2"/>
          </rPr>
          <t xml:space="preserve">• Menerangkan kefahaman menerusi penulisan tentang muzik yang didengar atau ditonton. 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TP3:
</t>
        </r>
        <r>
          <rPr>
            <b/>
            <sz val="9"/>
            <color rgb="FF000000"/>
            <rFont val="Tahoma"/>
            <family val="2"/>
          </rPr>
          <t xml:space="preserve">• Mengaplikasi pengetahuan dan kemahiran muzik dalam mengulas karya.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TP4 : 
</t>
        </r>
        <r>
          <rPr>
            <b/>
            <sz val="9"/>
            <color rgb="FF000000"/>
            <rFont val="Tahoma"/>
            <family val="2"/>
          </rPr>
          <t xml:space="preserve">• Menganalisis sesuatu karya menggunakan pengetahuan dan kemahiran muzik.  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TP5 :
</t>
        </r>
        <r>
          <rPr>
            <b/>
            <sz val="9"/>
            <color rgb="FF000000"/>
            <rFont val="Tahoma"/>
            <family val="2"/>
          </rPr>
          <t xml:space="preserve">• Menilai sesuatu karya menggunakan pengetahuan dan kemahiran muzik.  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TP6:
</t>
        </r>
        <r>
          <rPr>
            <b/>
            <sz val="9"/>
            <color rgb="FF000000"/>
            <rFont val="Tahoma"/>
            <family val="2"/>
          </rPr>
          <t xml:space="preserve">• Menghasilkan dan membentangkan dapatan analisis karya muzik secara kritis dan kreatif serta boleh dicontohi.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<sst xmlns="http://schemas.openxmlformats.org/spreadsheetml/2006/main" count="236" uniqueCount="136">
  <si>
    <t>SEKOLAH :</t>
  </si>
  <si>
    <t>ALAMAT :</t>
  </si>
  <si>
    <t>: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</si>
  <si>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</si>
  <si>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</si>
  <si>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</si>
  <si>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</si>
  <si>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</si>
  <si>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</si>
  <si>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</si>
  <si>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</si>
  <si>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</si>
  <si>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P</t>
  </si>
  <si>
    <t>L</t>
  </si>
  <si>
    <t>…………………………………………………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</si>
  <si>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</si>
  <si>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</si>
  <si>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</si>
  <si>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</si>
  <si>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</si>
  <si>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</si>
  <si>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</si>
  <si>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Tahap Penguasaan Keseluruhan</t>
  </si>
  <si>
    <t>Berikut adalah pernyataan bagi 
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</si>
  <si>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</si>
  <si>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</si>
  <si>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</si>
  <si>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</si>
  <si>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</si>
  <si>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</si>
  <si>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</si>
  <si>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TP 1</t>
  </si>
  <si>
    <t>TP 2</t>
  </si>
  <si>
    <t xml:space="preserve"> TP 3</t>
  </si>
  <si>
    <t>BIL. MURID</t>
  </si>
  <si>
    <t>JUMLAH</t>
  </si>
  <si>
    <t>MURID</t>
  </si>
  <si>
    <t>KESELURUHAN</t>
  </si>
  <si>
    <t>AHMAD BIN SULAIMAN</t>
  </si>
  <si>
    <t>SITI ROKIAH BINTI ALI</t>
  </si>
  <si>
    <t>MOHD RAMLI BIN SHUKRI</t>
  </si>
  <si>
    <t>NORAINI BINTI KASIM</t>
  </si>
  <si>
    <t>ALIAS BIN OMAR</t>
  </si>
  <si>
    <t>ABDUL HAKIM BIN KAMARUZAMAN</t>
  </si>
  <si>
    <t>PENTAKSIRAN BILIK DARJAH (PBD)</t>
  </si>
  <si>
    <t>PENGENALAN</t>
  </si>
  <si>
    <t>MAKLUMAT AM</t>
  </si>
  <si>
    <r>
      <t>Templat Pelaporan PBD ini mengandungi 5 halaman (</t>
    </r>
    <r>
      <rPr>
        <i/>
        <sz val="11"/>
        <color indexed="8"/>
        <rFont val="Calibri"/>
        <family val="2"/>
      </rPr>
      <t>sheet</t>
    </r>
    <r>
      <rPr>
        <sz val="11"/>
        <color indexed="8"/>
        <rFont val="Calibri"/>
        <family val="2"/>
      </rPr>
      <t>) :</t>
    </r>
  </si>
  <si>
    <t>1. PANDUAN</t>
  </si>
  <si>
    <t>2. REKOD PRESTASI MURID</t>
  </si>
  <si>
    <t>3. LAPORAN MURID (INDIVIDU)</t>
  </si>
  <si>
    <t>4. DATA PERNYATAAN TAHAP PENGUASAAN</t>
  </si>
  <si>
    <t>5. GRAF PELAPORAN</t>
  </si>
  <si>
    <t>A</t>
  </si>
  <si>
    <t>B</t>
  </si>
  <si>
    <t>PENGGUNAAN TEMPLAT</t>
  </si>
  <si>
    <t>Maklumat yang perlu dilengkapkan adalah:</t>
  </si>
  <si>
    <t>1. Nama dan Alamat Sekolah</t>
  </si>
  <si>
    <t>TARIKH PELAPORAN :</t>
  </si>
  <si>
    <t>2. Nama Guru dan Nama Kelas</t>
  </si>
  <si>
    <t>PANDUAN PENGGUNAAN TEMPLAT</t>
  </si>
  <si>
    <t>4. Nama Pentadbir</t>
  </si>
  <si>
    <t>5. Jawatan Pentadbir (Guru Besar/ Pengetua)</t>
  </si>
  <si>
    <t>C</t>
  </si>
  <si>
    <t>D</t>
  </si>
  <si>
    <t xml:space="preserve">3. Senarai Nama Murid, Nombor Kad Pengenalan dan Jantina </t>
  </si>
  <si>
    <t>Pentaksiran Akhir tahun</t>
  </si>
  <si>
    <t>Sila tentukan peringkat pentaksiran</t>
  </si>
  <si>
    <t>Pentaksiran Pertengahan Tahun</t>
  </si>
  <si>
    <t xml:space="preserve"> TP 4</t>
  </si>
  <si>
    <t xml:space="preserve"> TP 5</t>
  </si>
  <si>
    <t xml:space="preserve"> TP 6</t>
  </si>
  <si>
    <t>Sekolah:</t>
  </si>
  <si>
    <t>Guru Mata Pelajaran:</t>
  </si>
  <si>
    <t>Pentaksiran perlu dilakukan sepanjang masa dan tahap penguasaan murid dipantau secara berterusan. Tahap penguasaan ini boleh dicatat di dalam buku rekod, atau lain-lain tempat catatan; tetapi untuk tujuan pelaporan kepada ibu bapa, ia boleh direkod di dalam templat yang dibekalkan ini dan dilaporkan dua kali setahun iaitu pada pertengahan tahun dan akhir tahun.</t>
  </si>
  <si>
    <t>Guru hendaklah memilih option di sebelah kanan bahagian atas halaman Rekod Prestasi Murid untuk  membuat pelaporan di dalam templat ini.</t>
  </si>
  <si>
    <t>Pentaksiran Bilik Darjah (PBD) adalah sebahagian daripada komponen didalam Pentaksiran Berasaskan Sekolah (PBS). Pelaksanaannya telah bermula sejak tahun 2011 berdasarkan Surat Siaran Lembaga Peperiksaan Bil. 3 Tahun 2011. PBD sebelum ini dikenali sebagai PS (Pentaksiran Sekolah) di mana ia dilaksanakan secara formatif dan sumatif dengan pelbagai pendekatan dan kaedah bagi mengenalpasti perkembangan pembelajaran murid secara keseluruhan.</t>
  </si>
  <si>
    <r>
      <t xml:space="preserve">Guru hendaklah melengkapkan maklumat asas pada templat ini di halaman </t>
    </r>
    <r>
      <rPr>
        <b/>
        <i/>
        <sz val="11"/>
        <color indexed="8"/>
        <rFont val="Calibri"/>
        <family val="2"/>
      </rPr>
      <t>REKOD PRESTASI MURID</t>
    </r>
    <r>
      <rPr>
        <sz val="11"/>
        <color indexed="8"/>
        <rFont val="Calibri"/>
        <family val="2"/>
      </rPr>
      <t>.</t>
    </r>
  </si>
  <si>
    <r>
      <t xml:space="preserve">Tahap Penguasaan murid bagi setiap komponen di dalam templat ini direkodkan untuk tujuan </t>
    </r>
    <r>
      <rPr>
        <b/>
        <sz val="11"/>
        <color indexed="8"/>
        <rFont val="Calibri"/>
        <family val="2"/>
      </rPr>
      <t>pelaporan</t>
    </r>
    <r>
      <rPr>
        <sz val="11"/>
        <color indexed="8"/>
        <rFont val="Calibri"/>
        <family val="2"/>
      </rPr>
      <t xml:space="preserve"> perkembangan pembelajaran murid bagi sesuatu tempoh tertentu (Pertengahan / Akhir Tahun). Guru hanya perlu merekodkan Tahap Penguasaan ini di halaman </t>
    </r>
    <r>
      <rPr>
        <b/>
        <i/>
        <sz val="11"/>
        <color indexed="8"/>
        <rFont val="Calibri"/>
        <family val="2"/>
      </rPr>
      <t>REKOD PRESTASI MURID</t>
    </r>
    <r>
      <rPr>
        <sz val="11"/>
        <color indexed="8"/>
        <rFont val="Calibri"/>
        <family val="2"/>
      </rPr>
      <t xml:space="preserve"> sahaja dan seterusnya pelaporan individu murid akan dijana secara automatik di halaman </t>
    </r>
    <r>
      <rPr>
        <b/>
        <i/>
        <sz val="11"/>
        <color indexed="8"/>
        <rFont val="Calibri"/>
        <family val="2"/>
      </rPr>
      <t>LAPORAN MURID (INDIVIDU)</t>
    </r>
    <r>
      <rPr>
        <sz val="11"/>
        <color indexed="8"/>
        <rFont val="Calibri"/>
        <family val="2"/>
      </rPr>
      <t xml:space="preserve"> untuk cetakan. Tahap Penguasaan (TP) bagi tujuan analisis kelas dijana secara automatik di halaman </t>
    </r>
    <r>
      <rPr>
        <b/>
        <i/>
        <sz val="11"/>
        <color indexed="8"/>
        <rFont val="Calibri"/>
        <family val="2"/>
      </rPr>
      <t>GRAF PELAPORAN</t>
    </r>
    <r>
      <rPr>
        <sz val="11"/>
        <color indexed="8"/>
        <rFont val="Calibri"/>
        <family val="2"/>
      </rPr>
      <t>.</t>
    </r>
  </si>
  <si>
    <t>SMK BAHAU</t>
  </si>
  <si>
    <t>JALAN ROMPIN 72100</t>
  </si>
  <si>
    <t>BAHAU NEGERI SEMBILAN</t>
  </si>
  <si>
    <t>PN. JULI HANINI BT JOHARI</t>
  </si>
  <si>
    <t>EN. VELLAN A/L RAMAN</t>
  </si>
  <si>
    <t>PENGETUA</t>
  </si>
  <si>
    <t xml:space="preserve">PENENTUAN TAHAP PENGUASAAN </t>
  </si>
  <si>
    <t>PENDIDIKAN MUZIK</t>
  </si>
  <si>
    <t>APRESIASI MUZIK</t>
  </si>
  <si>
    <t>Memahami pengetahuan dan kemahiran asas muzik</t>
  </si>
  <si>
    <t>Mempamerkan pengetahuan dan kemahiran asas muzik.</t>
  </si>
  <si>
    <t>Mengaplikasikan pengetahuan dan kemahiran aktiviti muzik.</t>
  </si>
  <si>
    <t>Menganalisis karya menggunakan pengetahuan dan kemahiran muzik dan mempamerkan etika persembahan serta nilai murni dalam aktiviti muzik.</t>
  </si>
  <si>
    <t xml:space="preserve">Menjana idea kreatif dalam pengkaryaan muzik yang inovatif dan mengamalkan etika persembahan dan nilai murni dalam aktiviti muzik serta boleh dicontohi.
</t>
  </si>
  <si>
    <t xml:space="preserve">Menilai karya menggunakan pengetahuan dan kemahiran muzik dan mengamalkan etika persembahan serta nilai murni dalam aktiviti muzik.
</t>
  </si>
  <si>
    <t>Menjana idea kreatif dalam pengkaryaan muzik yang inovatif dan mengamalkan etika persembahan dan nilai murni dalam aktiviti muzik serta boleh dicontohi.</t>
  </si>
  <si>
    <t xml:space="preserve">Pelaporan bagi setiap bidang akan dilakukan pada pertengahan tahun dan akhir tahun. Guru perlu menetapkan Tahap Penguasaan Keseluruhan murid pada akhir tahun berdasarkan kepakaran guru.   </t>
  </si>
  <si>
    <t>Tahap Penguasaan diberikan berdasarkan setiap rubrik mengikut konstruk bidang tersebut seperti di halaman Data Pernyataan Tahap Penguasaan.</t>
  </si>
  <si>
    <t>ENSEMBEL ALAT MUZIK</t>
  </si>
  <si>
    <t>MEMBACA DAN MENULIS NOTASI MUZIK</t>
  </si>
  <si>
    <t>PENGHASILAN MUZIK</t>
  </si>
  <si>
    <t>ENSEMBEL NYANYIAN</t>
  </si>
  <si>
    <t>Menilai karya menggunakan pengetahuan dan kemahiran muzik dan mengamalkan etika persembahan serta nilai murni dalam aktiviti muzik.</t>
  </si>
  <si>
    <t xml:space="preserve">• Menganalisis teknik nyanyian dan menzahirkannya dalam persembahan nyanyian.
• Mempamerkan etika persembahan dan nilai murni dalam aktiviti muzik.
</t>
  </si>
  <si>
    <t xml:space="preserve">• Menentukan penggunaan elemen muzik yang sesuai dalam persembahan nyanyian.
• Mengamalkan etika persembahan dan nilai murni dalam aktiviti muzik.
</t>
  </si>
  <si>
    <t xml:space="preserve">• Menjana idea kreatif dalam persembahan nyanyian nyanyian.
• Mengamalkan etika persembahan dan nilai murni dalam aktiviti muzik serta boleh dicontohi.
</t>
  </si>
  <si>
    <t xml:space="preserve">• Memahami pengetahuan dan kemahiran asas nyanyian.
</t>
  </si>
  <si>
    <t xml:space="preserve">• Mempamerkan pengetahuan dan kemahiran asas nyanyian.
</t>
  </si>
  <si>
    <t xml:space="preserve">• Mengaplikasikan pengetahuan dan kemahiran nyanyian semasa bernyanyi.
</t>
  </si>
  <si>
    <t xml:space="preserve">• Memahami pengetahuan dan kemahiran asas bermain alat muzik.
</t>
  </si>
  <si>
    <t xml:space="preserve">• Mempamerkan pengetahuan dan kemahiran asas bermain alat muzik.
</t>
  </si>
  <si>
    <t xml:space="preserve">• Mengaplikasikan pengetahuan dan kemahiran muzik semasa bermain alat muzik.
</t>
  </si>
  <si>
    <t xml:space="preserve">• Menganalisis teknik bermain alat muzik dan menzahirkannya dalam persembahan. 
• Mempamerkan etika persembahan dan nilai murni dalam aktiviti muzik.
</t>
  </si>
  <si>
    <t xml:space="preserve">• Menentukan penggunaan elemen muzik yang sesuai semasa bermain alat muzik.
• Mengamalkan etika persembahan dan nilai murni dalam aktiviti muzik.
</t>
  </si>
  <si>
    <t xml:space="preserve">• Menjana idea kreatif semasa bermain alat muzik.
• Mengamalkan etika persembahan dan nilai murni dalam aktiviti muzik serta boleh dicontohi.
</t>
  </si>
  <si>
    <t xml:space="preserve">• Menyatakan perkara asas membaca dan menulis notasi muzik.
</t>
  </si>
  <si>
    <t xml:space="preserve">• Menerangkan perkara asas membaca dan menulis notasi muzik.
</t>
  </si>
  <si>
    <t xml:space="preserve">• Mengaplikasikan pengetahuan dan kemahiran membaca dan menulis notasi muzik dalam aktiviti muzik. 
</t>
  </si>
  <si>
    <t xml:space="preserve">• Menganalisis keratan skor muzik dengan menggunakan pengetahuan dan kemahiran notasi muzik.
</t>
  </si>
  <si>
    <t xml:space="preserve">• Menilai keratan skor muzik dengan menggunakan pengetahuan dan kemahiran notasi muzik.
</t>
  </si>
  <si>
    <t xml:space="preserve">• Mencipta cara belajar untuk memahami notasi muzik dengan mengaplikasikan pada alat muzik.
</t>
  </si>
  <si>
    <t xml:space="preserve">• Menyatakan perkara asas pengkaryaan muzik.
</t>
  </si>
  <si>
    <t xml:space="preserve">• Menerangkan pengetahuan dan kefahaman asas pengkaryaan muzik.
</t>
  </si>
  <si>
    <t xml:space="preserve">• Mengaplikasi pengetahuan dan kemahiran penciptaan untuk menghasilkan karya muzik. 
</t>
  </si>
  <si>
    <t xml:space="preserve">• Mengimprovisasi idea dalam penghasilan karya muzik.
• Mempamerkan nilai murni dalam penghasilan karya.
</t>
  </si>
  <si>
    <t xml:space="preserve">• Menilai karya sedia ada berdasarkan pengetahuan dan kemahiran muzik.  
• Mengamalkan nilai murni dalam penghasilan karya.
</t>
  </si>
  <si>
    <t xml:space="preserve">• Mempersembahkan dan memberi penerangan hasil karya muzik kreatif ciptaan sendiri.
• Mengamalkan nilai murni dalam penghasilan karya serta boleh dicontohi.
</t>
  </si>
  <si>
    <t>• Menyatakan perkara asas tentang muzik yang didengar atau ditonton. 
.</t>
  </si>
  <si>
    <t xml:space="preserve">•Menerangkan kefahaman menerusi penulisan tentang muzik yang didengar atau ditonton.  
</t>
  </si>
  <si>
    <t xml:space="preserve">• Mengaplikasi pengetahuan dan kemahiran muzik dalam mengulas karya.
</t>
  </si>
  <si>
    <t xml:space="preserve">• Menganalisis sesuatu karya menggunakan pengetahuan dan kemahiran muzik.   
</t>
  </si>
  <si>
    <t xml:space="preserve">• Menilai sesuatu karya menggunakan pengetahuan dan kemahiran muzik.   
</t>
  </si>
  <si>
    <t>• Menghasilkan dan membentangkan dapatan analisis karya muzik secara kritis dan kreatif serta boleh dicontohi.</t>
  </si>
  <si>
    <r>
      <t>Templat pelaporan ini terdiri daripada 6</t>
    </r>
    <r>
      <rPr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>lajur yang dibina berdasarkan konstruk bidang Ensembel Nyanyian, Ensembel Alat Muzik, Membaca dan Menulis Notasi Muzik, Penghasilan Muzik, Apresiasi Muzik dan Tahap Penguasaan Keseluruhan.</t>
    </r>
  </si>
  <si>
    <t>PENDIDIKAN MUZIK TINGKATAN 5</t>
  </si>
  <si>
    <t>TINGKATAN 5 USAHA</t>
  </si>
  <si>
    <t>ALIZA BINTI NORDIN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</si>
</sst>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-00\-0000"/>
    <numFmt numFmtId="165" formatCode="[$-14409]d\ mmmm\,\ yyyy;@"/>
    <numFmt numFmtId="166" formatCode="[$-14409]d/m/yyyy;@"/>
  </numFmts>
  <fonts count="49" x14ac:knownFonts="1">
    <font>
      <sz val="11"/>
      <color indexed="8"/>
      <name val="Calibri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</font>
    <font>
      <b/>
      <sz val="18"/>
      <color theme="9" tint="0.79998168889431442"/>
      <name val="Calibri"/>
      <family val="2"/>
    </font>
    <font>
      <sz val="11"/>
      <color theme="9" tint="0.7999816888943144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b/>
      <sz val="12"/>
      <color theme="0"/>
      <name val="Arial Narrow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b/>
      <sz val="9"/>
      <color rgb="FF000000"/>
      <name val="Tahoma"/>
      <family val="2"/>
    </font>
    <font>
      <b/>
      <sz val="11"/>
      <color theme="1"/>
      <name val="Arial Narrow"/>
      <family val="2"/>
    </font>
    <font>
      <sz val="9"/>
      <color rgb="FF000000"/>
      <name val="Tahoma"/>
      <family val="2"/>
    </font>
    <font>
      <b/>
      <i/>
      <sz val="9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 applyAlignment="1"/>
    <xf numFmtId="0" fontId="1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3" fillId="7" borderId="0" xfId="0" applyFont="1" applyFill="1" applyBorder="1" applyAlignment="1">
      <alignment horizontal="left"/>
    </xf>
    <xf numFmtId="0" fontId="8" fillId="7" borderId="0" xfId="0" applyFont="1" applyFill="1" applyBorder="1" applyAlignment="1"/>
    <xf numFmtId="0" fontId="5" fillId="7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left" vertical="center" wrapText="1" indent="1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 wrapText="1" indent="1"/>
    </xf>
    <xf numFmtId="0" fontId="14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Fill="1" applyAlignment="1"/>
    <xf numFmtId="0" fontId="1" fillId="4" borderId="0" xfId="0" applyFont="1" applyFill="1" applyAlignment="1"/>
    <xf numFmtId="0" fontId="1" fillId="0" borderId="0" xfId="0" applyFont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4" borderId="4" xfId="0" applyFont="1" applyFill="1" applyBorder="1" applyAlignment="1"/>
    <xf numFmtId="0" fontId="11" fillId="4" borderId="5" xfId="0" applyFont="1" applyFill="1" applyBorder="1" applyAlignment="1"/>
    <xf numFmtId="0" fontId="8" fillId="5" borderId="6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164" fontId="8" fillId="4" borderId="4" xfId="0" applyNumberFormat="1" applyFont="1" applyFill="1" applyBorder="1" applyAlignment="1">
      <alignment horizontal="left"/>
    </xf>
    <xf numFmtId="164" fontId="8" fillId="4" borderId="5" xfId="0" applyNumberFormat="1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8" fillId="4" borderId="5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center" wrapText="1" indent="1"/>
      <protection hidden="1"/>
    </xf>
    <xf numFmtId="0" fontId="23" fillId="2" borderId="6" xfId="0" applyFont="1" applyFill="1" applyBorder="1" applyAlignment="1">
      <alignment vertical="center" textRotation="90" wrapText="1"/>
    </xf>
    <xf numFmtId="0" fontId="13" fillId="2" borderId="10" xfId="0" applyFont="1" applyFill="1" applyBorder="1" applyAlignment="1">
      <alignment vertical="center" textRotation="90" wrapText="1"/>
    </xf>
    <xf numFmtId="0" fontId="23" fillId="2" borderId="11" xfId="0" applyFont="1" applyFill="1" applyBorder="1" applyAlignment="1">
      <alignment vertical="center" textRotation="90" wrapText="1"/>
    </xf>
    <xf numFmtId="0" fontId="13" fillId="2" borderId="12" xfId="0" applyFont="1" applyFill="1" applyBorder="1" applyAlignment="1">
      <alignment vertical="center" textRotation="90" wrapText="1"/>
    </xf>
    <xf numFmtId="0" fontId="13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" fillId="4" borderId="0" xfId="0" applyFont="1" applyFill="1" applyBorder="1" applyAlignment="1"/>
    <xf numFmtId="0" fontId="1" fillId="8" borderId="0" xfId="0" applyFont="1" applyFill="1" applyAlignment="1"/>
    <xf numFmtId="0" fontId="1" fillId="8" borderId="0" xfId="0" applyFont="1" applyFill="1" applyAlignment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6" fillId="4" borderId="0" xfId="0" applyFont="1" applyFill="1" applyAlignme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6" fillId="5" borderId="0" xfId="0" applyFont="1" applyFill="1" applyAlignment="1"/>
    <xf numFmtId="0" fontId="27" fillId="5" borderId="0" xfId="0" applyFont="1" applyFill="1" applyAlignment="1" applyProtection="1">
      <protection locked="0"/>
    </xf>
    <xf numFmtId="0" fontId="28" fillId="5" borderId="0" xfId="0" applyFont="1" applyFill="1" applyAlignment="1">
      <alignment horizontal="right" vertical="center"/>
    </xf>
    <xf numFmtId="0" fontId="22" fillId="5" borderId="0" xfId="0" applyFont="1" applyFill="1" applyBorder="1" applyAlignment="1" applyProtection="1">
      <alignment vertical="center"/>
      <protection locked="0"/>
    </xf>
    <xf numFmtId="0" fontId="27" fillId="5" borderId="0" xfId="0" applyFont="1" applyFill="1" applyAlignment="1"/>
    <xf numFmtId="0" fontId="24" fillId="2" borderId="0" xfId="0" applyFont="1" applyFill="1" applyAlignment="1"/>
    <xf numFmtId="0" fontId="2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164" fontId="24" fillId="0" borderId="1" xfId="0" applyNumberFormat="1" applyFont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4" borderId="7" xfId="0" applyFont="1" applyFill="1" applyBorder="1" applyAlignment="1"/>
    <xf numFmtId="0" fontId="24" fillId="4" borderId="13" xfId="0" applyFont="1" applyFill="1" applyBorder="1" applyAlignment="1"/>
    <xf numFmtId="0" fontId="24" fillId="4" borderId="13" xfId="0" applyFont="1" applyFill="1" applyBorder="1" applyAlignment="1">
      <alignment horizontal="center"/>
    </xf>
    <xf numFmtId="0" fontId="24" fillId="4" borderId="6" xfId="0" applyFont="1" applyFill="1" applyBorder="1" applyAlignment="1"/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 applyAlignment="1" applyProtection="1">
      <alignment horizontal="center"/>
      <protection locked="0"/>
    </xf>
    <xf numFmtId="0" fontId="24" fillId="0" borderId="6" xfId="0" applyFont="1" applyBorder="1" applyAlignment="1"/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protection locked="0"/>
    </xf>
    <xf numFmtId="0" fontId="24" fillId="4" borderId="11" xfId="0" applyFont="1" applyFill="1" applyBorder="1" applyAlignment="1"/>
    <xf numFmtId="0" fontId="24" fillId="4" borderId="2" xfId="0" applyFont="1" applyFill="1" applyBorder="1" applyAlignment="1"/>
    <xf numFmtId="0" fontId="24" fillId="4" borderId="2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0" borderId="0" xfId="0" applyFont="1" applyBorder="1" applyAlignment="1"/>
    <xf numFmtId="0" fontId="24" fillId="4" borderId="10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/>
      <protection locked="0"/>
    </xf>
    <xf numFmtId="11" fontId="24" fillId="0" borderId="1" xfId="0" applyNumberFormat="1" applyFont="1" applyBorder="1" applyAlignment="1" applyProtection="1">
      <alignment vertical="center"/>
      <protection locked="0"/>
    </xf>
    <xf numFmtId="166" fontId="22" fillId="5" borderId="0" xfId="0" applyNumberFormat="1" applyFont="1" applyFill="1" applyBorder="1" applyAlignment="1" applyProtection="1">
      <alignment horizontal="left" vertical="center"/>
      <protection locked="0"/>
    </xf>
    <xf numFmtId="165" fontId="8" fillId="4" borderId="4" xfId="0" applyNumberFormat="1" applyFont="1" applyFill="1" applyBorder="1" applyAlignment="1">
      <alignment horizontal="left"/>
    </xf>
    <xf numFmtId="0" fontId="30" fillId="0" borderId="0" xfId="0" applyFont="1" applyAlignment="1"/>
    <xf numFmtId="0" fontId="31" fillId="0" borderId="0" xfId="0" applyFont="1" applyAlignment="1"/>
    <xf numFmtId="0" fontId="0" fillId="11" borderId="0" xfId="0" applyFill="1" applyAlignment="1"/>
    <xf numFmtId="0" fontId="32" fillId="12" borderId="0" xfId="0" applyFont="1" applyFill="1" applyAlignment="1"/>
    <xf numFmtId="0" fontId="29" fillId="12" borderId="0" xfId="0" applyFont="1" applyFill="1" applyAlignment="1"/>
    <xf numFmtId="0" fontId="34" fillId="13" borderId="0" xfId="0" applyFont="1" applyFill="1" applyAlignment="1"/>
    <xf numFmtId="0" fontId="33" fillId="13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/>
    <xf numFmtId="0" fontId="31" fillId="11" borderId="0" xfId="0" applyFont="1" applyFill="1" applyAlignment="1"/>
    <xf numFmtId="0" fontId="0" fillId="11" borderId="0" xfId="0" applyFill="1" applyBorder="1" applyAlignment="1"/>
    <xf numFmtId="0" fontId="31" fillId="11" borderId="0" xfId="0" applyFont="1" applyFill="1" applyAlignment="1">
      <alignment horizontal="center"/>
    </xf>
    <xf numFmtId="0" fontId="31" fillId="11" borderId="0" xfId="0" applyFont="1" applyFill="1" applyBorder="1" applyAlignment="1"/>
    <xf numFmtId="0" fontId="24" fillId="4" borderId="0" xfId="0" applyFont="1" applyFill="1" applyBorder="1" applyAlignment="1" applyProtection="1"/>
    <xf numFmtId="0" fontId="24" fillId="0" borderId="0" xfId="0" applyFont="1" applyAlignment="1" applyProtection="1">
      <alignment vertical="center"/>
      <protection locked="0"/>
    </xf>
    <xf numFmtId="0" fontId="3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7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24" fillId="0" borderId="14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39" fillId="14" borderId="26" xfId="0" applyFont="1" applyFill="1" applyBorder="1" applyAlignment="1">
      <alignment horizontal="center" vertical="center"/>
    </xf>
    <xf numFmtId="0" fontId="39" fillId="15" borderId="26" xfId="0" applyFont="1" applyFill="1" applyBorder="1" applyAlignment="1">
      <alignment vertical="center" wrapText="1"/>
    </xf>
    <xf numFmtId="0" fontId="40" fillId="11" borderId="26" xfId="0" applyFont="1" applyFill="1" applyBorder="1" applyAlignment="1">
      <alignment horizontal="center" vertical="center"/>
    </xf>
    <xf numFmtId="0" fontId="40" fillId="0" borderId="26" xfId="0" applyFont="1" applyBorder="1" applyAlignment="1">
      <alignment vertical="center" wrapText="1"/>
    </xf>
    <xf numFmtId="0" fontId="39" fillId="15" borderId="27" xfId="0" applyFont="1" applyFill="1" applyBorder="1" applyAlignment="1">
      <alignment vertical="center" wrapText="1"/>
    </xf>
    <xf numFmtId="0" fontId="40" fillId="11" borderId="2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indent="1"/>
    </xf>
    <xf numFmtId="0" fontId="41" fillId="12" borderId="0" xfId="0" applyFont="1" applyFill="1" applyAlignment="1">
      <alignment horizontal="right" vertical="center"/>
    </xf>
    <xf numFmtId="0" fontId="24" fillId="4" borderId="13" xfId="0" applyFont="1" applyFill="1" applyBorder="1" applyAlignment="1">
      <alignment horizontal="center"/>
    </xf>
    <xf numFmtId="0" fontId="24" fillId="4" borderId="0" xfId="0" applyFont="1" applyFill="1" applyBorder="1" applyAlignment="1" applyProtection="1">
      <alignment horizontal="center"/>
      <protection locked="0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42" fillId="16" borderId="22" xfId="0" applyFont="1" applyFill="1" applyBorder="1" applyAlignment="1">
      <alignment horizontal="left" vertical="center" wrapText="1"/>
    </xf>
    <xf numFmtId="0" fontId="43" fillId="0" borderId="26" xfId="0" applyFont="1" applyBorder="1" applyAlignment="1"/>
    <xf numFmtId="0" fontId="16" fillId="14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wrapText="1"/>
    </xf>
    <xf numFmtId="0" fontId="43" fillId="0" borderId="26" xfId="0" applyFont="1" applyBorder="1" applyAlignment="1">
      <alignment vertical="center" wrapText="1"/>
    </xf>
    <xf numFmtId="0" fontId="44" fillId="11" borderId="2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justify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/>
    </xf>
    <xf numFmtId="0" fontId="24" fillId="4" borderId="0" xfId="0" applyFont="1" applyFill="1" applyBorder="1" applyAlignment="1" applyProtection="1">
      <alignment horizontal="center"/>
      <protection locked="0"/>
    </xf>
    <xf numFmtId="0" fontId="27" fillId="10" borderId="1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 wrapText="1"/>
    </xf>
    <xf numFmtId="0" fontId="27" fillId="10" borderId="23" xfId="0" applyFont="1" applyFill="1" applyBorder="1" applyAlignment="1">
      <alignment horizontal="center" vertical="center"/>
    </xf>
    <xf numFmtId="0" fontId="27" fillId="10" borderId="24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left" vertical="center" wrapText="1" indent="1"/>
    </xf>
    <xf numFmtId="0" fontId="12" fillId="6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0530186511748E-2"/>
          <c:y val="0.10416709052364309"/>
          <c:w val="0.90299979159741461"/>
          <c:h val="0.720836266423610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PELAPORAN'!$K$7:$P$7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PELAPORAN'!$K$8:$P$8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6FA-B628-5E7EB5F9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61552"/>
        <c:axId val="158362112"/>
      </c:barChart>
      <c:catAx>
        <c:axId val="15836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583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36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5836155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5161332213654E-2"/>
          <c:y val="0.10504223231156512"/>
          <c:w val="0.9024838321487012"/>
          <c:h val="0.7184888690111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PELAPORAN'!$C$8:$H$8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8-4BF5-921E-65ADF998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66032"/>
        <c:axId val="158366592"/>
      </c:barChart>
      <c:catAx>
        <c:axId val="15836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583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36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583660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0530186511748E-2"/>
          <c:y val="0.1046025104602511"/>
          <c:w val="0.90299979159741461"/>
          <c:h val="0.7196652719665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PELAPORAN'!$K$26:$P$26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cat>
          <c:val>
            <c:numRef>
              <c:f>'GRAF PELAPORAN'!$K$26:$P$26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9-4D8E-AD54-499E519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98912"/>
        <c:axId val="218699472"/>
      </c:barChart>
      <c:catAx>
        <c:axId val="2186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69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9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6989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5161332213654E-2"/>
          <c:y val="0.10504223231156512"/>
          <c:w val="0.9024838321487012"/>
          <c:h val="0.7184888690111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PELAPORAN'!$C$7:$H$7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 TP 4</c:v>
                </c:pt>
                <c:pt idx="4">
                  <c:v> TP 5</c:v>
                </c:pt>
                <c:pt idx="5">
                  <c:v> TP 6</c:v>
                </c:pt>
              </c:strCache>
            </c:strRef>
          </c:cat>
          <c:val>
            <c:numRef>
              <c:f>'GRAF PELAPORAN'!$C$26:$H$26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7F4-BB74-5A708FD06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32512"/>
        <c:axId val="218833072"/>
      </c:barChart>
      <c:catAx>
        <c:axId val="21883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83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8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8325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0530186511748E-2"/>
          <c:y val="0.1046025104602511"/>
          <c:w val="0.90299979159741461"/>
          <c:h val="0.7196652719665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PELAPORAN'!$J$44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PELAPORAN'!$K$44:$P$44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cat>
          <c:val>
            <c:numRef>
              <c:f>'GRAF PELAPORAN'!$K$44:$P$44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2-1A44-B748-5FCAE64D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98912"/>
        <c:axId val="218699472"/>
      </c:barChart>
      <c:catAx>
        <c:axId val="2186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69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69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6989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5161332213654E-2"/>
          <c:y val="0.10504223231156512"/>
          <c:w val="0.9024838321487012"/>
          <c:h val="0.7184888690111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PELAPORAN'!$B$44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 PELAPORAN'!$C$44:$H$44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 PELAPORAN'!$C$44:$H$44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0-544E-A8E1-3BD09D53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32512"/>
        <c:axId val="218833072"/>
      </c:barChart>
      <c:catAx>
        <c:axId val="21883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83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8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1883251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trlProps/ctrlProp1.xml><?xml version="1.0" encoding="utf-8"?>
<formControlPr xmlns="http://schemas.microsoft.com/office/spreadsheetml/2009/9/main" objectType="Radio" firstButton="1" fmlaLink="$AG$12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Drop" dropStyle="combo" dx="16" fmlaLink="$I$6" fmlaRange="$J$7:$J$75" sel="1" val="0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5</xdr:row>
          <xdr:rowOff>12700</xdr:rowOff>
        </xdr:from>
        <xdr:to>
          <xdr:col>7</xdr:col>
          <xdr:colOff>88900</xdr:colOff>
          <xdr:row>5</xdr:row>
          <xdr:rowOff>215900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5</xdr:row>
          <xdr:rowOff>228600</xdr:rowOff>
        </xdr:from>
        <xdr:to>
          <xdr:col>7</xdr:col>
          <xdr:colOff>76200</xdr:colOff>
          <xdr:row>6</xdr:row>
          <xdr:rowOff>215900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42334</xdr:rowOff>
    </xdr:from>
    <xdr:to>
      <xdr:col>1</xdr:col>
      <xdr:colOff>1672166</xdr:colOff>
      <xdr:row>1</xdr:row>
      <xdr:rowOff>232585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010833" cy="518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3429000</xdr:colOff>
          <xdr:row>7</xdr:row>
          <xdr:rowOff>63500</xdr:rowOff>
        </xdr:from>
        <xdr:to>
          <xdr:col>6</xdr:col>
          <xdr:colOff>63500</xdr:colOff>
          <xdr:row>8</xdr:row>
          <xdr:rowOff>139700</xdr:rowOff>
        </xdr:to>
        <xdr:sp macro="" textlink="">
          <xdr:nvSpPr>
            <xdr:cNvPr id="2052" name="Drop Down 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bevel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47623</xdr:colOff>
      <xdr:row>0</xdr:row>
      <xdr:rowOff>11907</xdr:rowOff>
    </xdr:from>
    <xdr:to>
      <xdr:col>4</xdr:col>
      <xdr:colOff>70069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11907"/>
          <a:ext cx="2725165" cy="702468"/>
        </a:xfrm>
        <a:prstGeom prst="rect">
          <a:avLst/>
        </a:prstGeom>
      </xdr:spPr>
    </xdr:pic>
    <xdr:clientData/>
  </xdr:twoCellAnchor>
  <xdr:twoCellAnchor>
    <xdr:from>
      <xdr:col>5</xdr:col>
      <xdr:colOff>4476750</xdr:colOff>
      <xdr:row>0</xdr:row>
      <xdr:rowOff>83344</xdr:rowOff>
    </xdr:from>
    <xdr:to>
      <xdr:col>5</xdr:col>
      <xdr:colOff>5667375</xdr:colOff>
      <xdr:row>3</xdr:row>
      <xdr:rowOff>226218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096250" y="83344"/>
          <a:ext cx="1190625" cy="928687"/>
        </a:xfrm>
        <a:prstGeom prst="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MY" sz="1200">
              <a:solidFill>
                <a:schemeClr val="bg1">
                  <a:lumMod val="50000"/>
                </a:schemeClr>
              </a:solidFill>
              <a:latin typeface="Arial Black" panose="020B0A04020102020204" pitchFamily="34" charset="0"/>
            </a:rPr>
            <a:t>LOGO SEKOLAH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5362575</xdr:colOff>
      <xdr:row>0</xdr:row>
      <xdr:rowOff>66676</xdr:rowOff>
    </xdr:from>
    <xdr:to>
      <xdr:col>1</xdr:col>
      <xdr:colOff>6915150</xdr:colOff>
      <xdr:row>0</xdr:row>
      <xdr:rowOff>466884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3225" y="66676"/>
          <a:ext cx="1552575" cy="4002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257175</xdr:rowOff>
    </xdr:from>
    <xdr:to>
      <xdr:col>16</xdr:col>
      <xdr:colOff>0</xdr:colOff>
      <xdr:row>19</xdr:row>
      <xdr:rowOff>190500</xdr:rowOff>
    </xdr:to>
    <xdr:graphicFrame macro="">
      <xdr:nvGraphicFramePr>
        <xdr:cNvPr id="4134" name="Chart 6">
          <a:extLs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8</xdr:row>
      <xdr:rowOff>219075</xdr:rowOff>
    </xdr:from>
    <xdr:to>
      <xdr:col>8</xdr:col>
      <xdr:colOff>9525</xdr:colOff>
      <xdr:row>19</xdr:row>
      <xdr:rowOff>171450</xdr:rowOff>
    </xdr:to>
    <xdr:graphicFrame macro="">
      <xdr:nvGraphicFramePr>
        <xdr:cNvPr id="4145" name="Chart 3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 macro="">
      <xdr:nvGraphicFramePr>
        <xdr:cNvPr id="4158" name="Chart 48">
          <a:extLst>
            <a:ext uri="{FF2B5EF4-FFF2-40B4-BE49-F238E27FC236}">
              <a16:creationId xmlns:a16="http://schemas.microsoft.com/office/drawing/2014/main" id="{00000000-0008-0000-0400-00003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222249</xdr:colOff>
      <xdr:row>27</xdr:row>
      <xdr:rowOff>0</xdr:rowOff>
    </xdr:from>
    <xdr:to>
      <xdr:col>7</xdr:col>
      <xdr:colOff>730249</xdr:colOff>
      <xdr:row>38</xdr:row>
      <xdr:rowOff>1588</xdr:rowOff>
    </xdr:to>
    <xdr:graphicFrame macro="">
      <xdr:nvGraphicFramePr>
        <xdr:cNvPr id="35" name="Chart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74839</xdr:colOff>
      <xdr:row>0</xdr:row>
      <xdr:rowOff>144575</xdr:rowOff>
    </xdr:from>
    <xdr:to>
      <xdr:col>3</xdr:col>
      <xdr:colOff>3953</xdr:colOff>
      <xdr:row>3</xdr:row>
      <xdr:rowOff>119061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" y="144575"/>
          <a:ext cx="2274645" cy="58170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44</xdr:row>
      <xdr:rowOff>190500</xdr:rowOff>
    </xdr:from>
    <xdr:to>
      <xdr:col>16</xdr:col>
      <xdr:colOff>0</xdr:colOff>
      <xdr:row>55</xdr:row>
      <xdr:rowOff>161925</xdr:rowOff>
    </xdr:to>
    <xdr:graphicFrame macro="">
      <xdr:nvGraphicFramePr>
        <xdr:cNvPr id="9" name="Chart 48">
          <a:extLst>
            <a:ext uri="{FF2B5EF4-FFF2-40B4-BE49-F238E27FC236}">
              <a16:creationId xmlns:a16="http://schemas.microsoft.com/office/drawing/2014/main" id="{7D80756B-CEF5-BC47-A4B6-A8637B67F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8</xdr:col>
      <xdr:colOff>15875</xdr:colOff>
      <xdr:row>56</xdr:row>
      <xdr:rowOff>1588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93A74BA2-CF04-004A-BBEE-6B7F30846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0"/>
  <sheetViews>
    <sheetView showGridLines="0" workbookViewId="0">
      <pane ySplit="2" topLeftCell="A3" activePane="bottomLeft" state="frozen"/>
      <selection pane="bottomLeft" activeCell="L22" sqref="L22"/>
    </sheetView>
  </sheetViews>
  <sheetFormatPr baseColWidth="10" defaultColWidth="30" defaultRowHeight="15" x14ac:dyDescent="0.2"/>
  <cols>
    <col min="1" max="1" width="3.83203125" customWidth="1"/>
    <col min="2" max="10" width="9.1640625" customWidth="1"/>
    <col min="11" max="11" width="18.1640625" customWidth="1"/>
  </cols>
  <sheetData>
    <row r="1" spans="1:12" ht="24" customHeight="1" x14ac:dyDescent="0.2">
      <c r="A1" s="144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ht="21" x14ac:dyDescent="0.25">
      <c r="A2" s="141" t="s">
        <v>44</v>
      </c>
      <c r="B2" s="142"/>
      <c r="C2" s="142"/>
      <c r="D2" s="142"/>
      <c r="E2" s="142"/>
      <c r="F2" s="142"/>
      <c r="G2" s="142"/>
      <c r="H2" s="142"/>
      <c r="I2" s="142"/>
      <c r="J2" s="142"/>
      <c r="K2" s="171" t="s">
        <v>133</v>
      </c>
    </row>
    <row r="4" spans="1:12" x14ac:dyDescent="0.2">
      <c r="A4" s="139" t="s">
        <v>45</v>
      </c>
    </row>
    <row r="5" spans="1:12" x14ac:dyDescent="0.2">
      <c r="A5" s="185" t="s">
        <v>76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2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2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2" x14ac:dyDescent="0.2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2" x14ac:dyDescent="0.2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2" x14ac:dyDescent="0.2">
      <c r="B10" s="145"/>
      <c r="C10" s="145"/>
      <c r="D10" s="146"/>
      <c r="E10" s="146"/>
      <c r="F10" s="146"/>
      <c r="G10" s="146"/>
      <c r="H10" s="146"/>
      <c r="I10" s="146"/>
      <c r="J10" s="146"/>
      <c r="K10" s="146"/>
    </row>
    <row r="11" spans="1:12" x14ac:dyDescent="0.2">
      <c r="A11" s="149" t="s">
        <v>53</v>
      </c>
      <c r="B11" s="150" t="s">
        <v>46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6"/>
    </row>
    <row r="12" spans="1:12" x14ac:dyDescent="0.2">
      <c r="B12" s="138" t="s">
        <v>47</v>
      </c>
    </row>
    <row r="13" spans="1:12" x14ac:dyDescent="0.2">
      <c r="B13" s="138" t="s">
        <v>48</v>
      </c>
    </row>
    <row r="14" spans="1:12" x14ac:dyDescent="0.2">
      <c r="B14" s="138" t="s">
        <v>49</v>
      </c>
    </row>
    <row r="15" spans="1:12" x14ac:dyDescent="0.2">
      <c r="B15" s="138" t="s">
        <v>50</v>
      </c>
    </row>
    <row r="16" spans="1:12" x14ac:dyDescent="0.2">
      <c r="B16" s="138" t="s">
        <v>51</v>
      </c>
    </row>
    <row r="17" spans="1:13" x14ac:dyDescent="0.2">
      <c r="B17" s="138" t="s">
        <v>52</v>
      </c>
    </row>
    <row r="19" spans="1:13" x14ac:dyDescent="0.2">
      <c r="A19" s="149" t="s">
        <v>54</v>
      </c>
      <c r="B19" s="147" t="s">
        <v>55</v>
      </c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3" x14ac:dyDescent="0.2">
      <c r="B20" s="138" t="s">
        <v>77</v>
      </c>
    </row>
    <row r="21" spans="1:13" x14ac:dyDescent="0.2">
      <c r="B21" s="138" t="s">
        <v>56</v>
      </c>
    </row>
    <row r="22" spans="1:13" x14ac:dyDescent="0.2">
      <c r="B22" s="138" t="s">
        <v>57</v>
      </c>
    </row>
    <row r="23" spans="1:13" x14ac:dyDescent="0.2">
      <c r="B23" s="138" t="s">
        <v>59</v>
      </c>
    </row>
    <row r="24" spans="1:13" x14ac:dyDescent="0.2">
      <c r="B24" s="138" t="s">
        <v>65</v>
      </c>
    </row>
    <row r="25" spans="1:13" x14ac:dyDescent="0.2">
      <c r="B25" s="138" t="s">
        <v>61</v>
      </c>
    </row>
    <row r="26" spans="1:13" x14ac:dyDescent="0.2">
      <c r="B26" s="138" t="s">
        <v>62</v>
      </c>
    </row>
    <row r="28" spans="1:13" x14ac:dyDescent="0.2">
      <c r="A28" s="149" t="s">
        <v>63</v>
      </c>
      <c r="B28" s="147" t="s">
        <v>25</v>
      </c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3" ht="15" customHeight="1" x14ac:dyDescent="0.2">
      <c r="B29" s="185" t="s">
        <v>78</v>
      </c>
      <c r="C29" s="185"/>
      <c r="D29" s="185"/>
      <c r="E29" s="185"/>
      <c r="F29" s="185"/>
      <c r="G29" s="185"/>
      <c r="H29" s="185"/>
      <c r="I29" s="185"/>
      <c r="J29" s="185"/>
      <c r="K29" s="185"/>
      <c r="M29" s="138"/>
    </row>
    <row r="30" spans="1:13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M30" s="138"/>
    </row>
    <row r="31" spans="1:13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M31" s="138"/>
    </row>
    <row r="32" spans="1:13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M32" s="138"/>
    </row>
    <row r="33" spans="1:11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</row>
    <row r="34" spans="1:11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</row>
    <row r="36" spans="1:11" x14ac:dyDescent="0.2">
      <c r="A36" s="149" t="s">
        <v>64</v>
      </c>
      <c r="B36" s="147" t="s">
        <v>85</v>
      </c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5" customHeight="1" x14ac:dyDescent="0.2">
      <c r="A37" s="163">
        <v>1</v>
      </c>
      <c r="B37" s="185" t="s">
        <v>74</v>
      </c>
      <c r="C37" s="185"/>
      <c r="D37" s="185"/>
      <c r="E37" s="185"/>
      <c r="F37" s="185"/>
      <c r="G37" s="185"/>
      <c r="H37" s="185"/>
      <c r="I37" s="185"/>
      <c r="J37" s="185"/>
      <c r="K37" s="185"/>
    </row>
    <row r="38" spans="1:11" x14ac:dyDescent="0.2">
      <c r="A38" s="163"/>
      <c r="B38" s="185"/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13.5" customHeight="1" x14ac:dyDescent="0.2">
      <c r="A39" s="163"/>
      <c r="B39" s="185"/>
      <c r="C39" s="185"/>
      <c r="D39" s="185"/>
      <c r="E39" s="185"/>
      <c r="F39" s="185"/>
      <c r="G39" s="185"/>
      <c r="H39" s="185"/>
      <c r="I39" s="185"/>
      <c r="J39" s="185"/>
      <c r="K39" s="185"/>
    </row>
    <row r="40" spans="1:11" x14ac:dyDescent="0.2">
      <c r="A40" s="163"/>
      <c r="B40" s="185"/>
      <c r="C40" s="185"/>
      <c r="D40" s="185"/>
      <c r="E40" s="185"/>
      <c r="F40" s="185"/>
      <c r="G40" s="185"/>
      <c r="H40" s="185"/>
      <c r="I40" s="185"/>
      <c r="J40" s="185"/>
      <c r="K40" s="185"/>
    </row>
    <row r="41" spans="1:11" x14ac:dyDescent="0.2">
      <c r="A41" s="163">
        <v>2</v>
      </c>
      <c r="B41" s="185" t="s">
        <v>132</v>
      </c>
      <c r="C41" s="185"/>
      <c r="D41" s="185"/>
      <c r="E41" s="185"/>
      <c r="F41" s="185"/>
      <c r="G41" s="185"/>
      <c r="H41" s="185"/>
      <c r="I41" s="185"/>
      <c r="J41" s="185"/>
      <c r="K41" s="185"/>
    </row>
    <row r="42" spans="1:11" ht="17" customHeight="1" x14ac:dyDescent="0.2">
      <c r="A42" s="163"/>
      <c r="B42" s="185"/>
      <c r="C42" s="185"/>
      <c r="D42" s="185"/>
      <c r="E42" s="185"/>
      <c r="F42" s="185"/>
      <c r="G42" s="185"/>
      <c r="H42" s="185"/>
      <c r="I42" s="185"/>
      <c r="J42" s="185"/>
      <c r="K42" s="185"/>
    </row>
    <row r="43" spans="1:11" ht="15" customHeight="1" x14ac:dyDescent="0.2">
      <c r="A43" s="163">
        <v>3</v>
      </c>
      <c r="B43" s="185" t="s">
        <v>75</v>
      </c>
      <c r="C43" s="185"/>
      <c r="D43" s="185"/>
      <c r="E43" s="185"/>
      <c r="F43" s="185"/>
      <c r="G43" s="185"/>
      <c r="H43" s="185"/>
      <c r="I43" s="185"/>
      <c r="J43" s="185"/>
      <c r="K43" s="185"/>
    </row>
    <row r="44" spans="1:11" x14ac:dyDescent="0.2">
      <c r="A44" s="163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15.75" customHeight="1" x14ac:dyDescent="0.2">
      <c r="A45" s="163">
        <v>4</v>
      </c>
      <c r="B45" s="185" t="s">
        <v>95</v>
      </c>
      <c r="C45" s="185"/>
      <c r="D45" s="185"/>
      <c r="E45" s="185"/>
      <c r="F45" s="185"/>
      <c r="G45" s="185"/>
      <c r="H45" s="185"/>
      <c r="I45" s="185"/>
      <c r="J45" s="185"/>
      <c r="K45" s="185"/>
    </row>
    <row r="46" spans="1:11" ht="13.5" customHeight="1" x14ac:dyDescent="0.2">
      <c r="A46" s="163"/>
      <c r="B46" s="185"/>
      <c r="C46" s="185"/>
      <c r="D46" s="185"/>
      <c r="E46" s="185"/>
      <c r="F46" s="185"/>
      <c r="G46" s="185"/>
      <c r="H46" s="185"/>
      <c r="I46" s="185"/>
      <c r="J46" s="185"/>
      <c r="K46" s="185"/>
    </row>
    <row r="47" spans="1:11" ht="15" customHeight="1" x14ac:dyDescent="0.2">
      <c r="A47" s="163">
        <v>5</v>
      </c>
      <c r="B47" s="185" t="s">
        <v>96</v>
      </c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11" ht="15" customHeight="1" x14ac:dyDescent="0.2">
      <c r="A48" s="163"/>
      <c r="B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2:11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0" spans="2:11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</row>
  </sheetData>
  <sheetProtection algorithmName="SHA-512" hashValue="mupyrehStKQXZ1TTzXTf3e421jyppUluMQ9YEqqqQdIja3qnVMeRYGkDTRtnILpT7x9L/DI3pb32mHrjKv+7Ng==" saltValue="PoXGeeJkjrGbefed3a4lNw==" spinCount="100000" sheet="1" objects="1" scenarios="1"/>
  <mergeCells count="8">
    <mergeCell ref="B49:K50"/>
    <mergeCell ref="B43:K44"/>
    <mergeCell ref="B41:K42"/>
    <mergeCell ref="B45:K46"/>
    <mergeCell ref="A5:K9"/>
    <mergeCell ref="B29:K34"/>
    <mergeCell ref="B37:K40"/>
    <mergeCell ref="B47:K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135"/>
  <sheetViews>
    <sheetView showGridLines="0" zoomScale="90" zoomScaleNormal="90" zoomScaleSheetLayoutView="100" workbookViewId="0">
      <selection activeCell="D5" sqref="D5"/>
    </sheetView>
  </sheetViews>
  <sheetFormatPr baseColWidth="10" defaultColWidth="9.1640625" defaultRowHeight="16" zeroHeight="1" x14ac:dyDescent="0.2"/>
  <cols>
    <col min="1" max="1" width="5" style="89" customWidth="1"/>
    <col min="2" max="2" width="35.83203125" style="89" customWidth="1"/>
    <col min="3" max="3" width="14.83203125" style="89" customWidth="1"/>
    <col min="4" max="4" width="9.1640625" style="90" customWidth="1"/>
    <col min="5" max="5" width="15.1640625" style="90" customWidth="1"/>
    <col min="6" max="6" width="19.5" style="90" customWidth="1"/>
    <col min="7" max="7" width="15.5" style="90" customWidth="1"/>
    <col min="8" max="8" width="17" style="90" customWidth="1"/>
    <col min="9" max="9" width="11.5" style="89" hidden="1" customWidth="1"/>
    <col min="10" max="13" width="9.6640625" style="89" hidden="1" customWidth="1"/>
    <col min="14" max="16" width="15.6640625" style="89" hidden="1" customWidth="1"/>
    <col min="17" max="25" width="2" style="89" hidden="1" customWidth="1"/>
    <col min="26" max="26" width="5.5" style="89" hidden="1" customWidth="1"/>
    <col min="27" max="27" width="11.33203125" style="89" customWidth="1"/>
    <col min="28" max="28" width="23.83203125" style="90" customWidth="1"/>
    <col min="29" max="29" width="5.5" style="89" customWidth="1"/>
    <col min="30" max="30" width="2" style="89" hidden="1" customWidth="1"/>
    <col min="31" max="31" width="2.5" style="89" hidden="1" customWidth="1"/>
    <col min="32" max="32" width="9.1640625" style="89" hidden="1" customWidth="1"/>
    <col min="33" max="35" width="2" style="89" hidden="1" customWidth="1"/>
    <col min="36" max="16384" width="9.1640625" style="89"/>
  </cols>
  <sheetData>
    <row r="1" spans="1:33" s="87" customFormat="1" ht="25.5" customHeight="1" x14ac:dyDescent="0.2">
      <c r="A1" s="91"/>
      <c r="B1" s="92"/>
      <c r="C1" s="93" t="s">
        <v>0</v>
      </c>
      <c r="D1" s="94" t="s">
        <v>79</v>
      </c>
      <c r="E1" s="174"/>
      <c r="F1" s="174"/>
      <c r="G1" s="174"/>
      <c r="H1" s="174"/>
      <c r="I1" s="94"/>
      <c r="J1" s="94"/>
      <c r="K1" s="94"/>
      <c r="L1" s="94"/>
      <c r="M1" s="94"/>
      <c r="N1" s="94"/>
      <c r="O1" s="94"/>
      <c r="P1" s="94"/>
      <c r="Q1" s="92"/>
      <c r="R1" s="92"/>
      <c r="S1" s="91"/>
      <c r="T1" s="92"/>
      <c r="U1" s="92"/>
      <c r="V1" s="92"/>
      <c r="W1" s="92"/>
      <c r="X1" s="92"/>
      <c r="Y1" s="92"/>
      <c r="Z1" s="92"/>
      <c r="AA1" s="92"/>
      <c r="AB1" s="108"/>
    </row>
    <row r="2" spans="1:33" s="87" customFormat="1" ht="25.5" customHeight="1" x14ac:dyDescent="0.2">
      <c r="A2" s="91"/>
      <c r="B2" s="92"/>
      <c r="C2" s="93" t="s">
        <v>1</v>
      </c>
      <c r="D2" s="94" t="s">
        <v>80</v>
      </c>
      <c r="E2" s="174"/>
      <c r="F2" s="174"/>
      <c r="G2" s="174"/>
      <c r="H2" s="174"/>
      <c r="I2" s="94"/>
      <c r="J2" s="94"/>
      <c r="K2" s="94"/>
      <c r="L2" s="94"/>
      <c r="M2" s="94"/>
      <c r="N2" s="94"/>
      <c r="O2" s="94"/>
      <c r="P2" s="94"/>
      <c r="Q2" s="92"/>
      <c r="R2" s="92"/>
      <c r="S2" s="91"/>
      <c r="T2" s="92"/>
      <c r="U2" s="92"/>
      <c r="V2" s="92"/>
      <c r="W2" s="92"/>
      <c r="X2" s="92"/>
      <c r="Y2" s="92"/>
      <c r="Z2" s="92"/>
      <c r="AA2" s="92"/>
      <c r="AB2" s="108"/>
    </row>
    <row r="3" spans="1:33" s="87" customFormat="1" ht="25.5" customHeight="1" x14ac:dyDescent="0.2">
      <c r="A3" s="91"/>
      <c r="B3" s="95"/>
      <c r="C3" s="93" t="s">
        <v>2</v>
      </c>
      <c r="D3" s="94" t="s">
        <v>81</v>
      </c>
      <c r="E3" s="174"/>
      <c r="F3" s="174"/>
      <c r="G3" s="174"/>
      <c r="H3" s="174"/>
      <c r="I3" s="94"/>
      <c r="J3" s="94"/>
      <c r="K3" s="94"/>
      <c r="L3" s="94"/>
      <c r="M3" s="94"/>
      <c r="N3" s="94"/>
      <c r="O3" s="94"/>
      <c r="P3" s="94"/>
      <c r="Q3" s="95"/>
      <c r="R3" s="95"/>
      <c r="S3" s="91"/>
      <c r="T3" s="95"/>
      <c r="U3" s="95"/>
      <c r="V3" s="95"/>
      <c r="W3" s="95"/>
      <c r="X3" s="95"/>
      <c r="Y3" s="95"/>
      <c r="Z3" s="95"/>
      <c r="AA3" s="95"/>
      <c r="AB3" s="109"/>
    </row>
    <row r="4" spans="1:33" s="87" customFormat="1" ht="25.5" customHeight="1" x14ac:dyDescent="0.2">
      <c r="A4" s="91"/>
      <c r="B4" s="92"/>
      <c r="C4" s="93" t="s">
        <v>58</v>
      </c>
      <c r="D4" s="136">
        <v>44318</v>
      </c>
      <c r="E4" s="174"/>
      <c r="F4" s="174"/>
      <c r="G4" s="174"/>
      <c r="H4" s="174"/>
      <c r="I4" s="94"/>
      <c r="J4" s="94"/>
      <c r="K4" s="94"/>
      <c r="L4" s="94"/>
      <c r="M4" s="94"/>
      <c r="N4" s="94"/>
      <c r="O4" s="94"/>
      <c r="P4" s="94" t="s">
        <v>3</v>
      </c>
      <c r="Q4" s="92"/>
      <c r="R4" s="92"/>
      <c r="S4" s="91"/>
      <c r="T4" s="92"/>
      <c r="U4" s="92"/>
      <c r="V4" s="92"/>
      <c r="W4" s="92"/>
      <c r="X4" s="92"/>
      <c r="Y4" s="92"/>
      <c r="Z4" s="92"/>
      <c r="AA4" s="92"/>
      <c r="AB4" s="108"/>
    </row>
    <row r="5" spans="1:33" ht="16" customHeight="1" x14ac:dyDescent="0.2">
      <c r="A5" s="96"/>
      <c r="B5" s="96"/>
      <c r="C5" s="96"/>
      <c r="D5" s="97"/>
      <c r="E5" s="97"/>
      <c r="F5" s="97"/>
      <c r="G5" s="97"/>
      <c r="H5" s="96" t="s">
        <v>67</v>
      </c>
      <c r="I5" s="96"/>
      <c r="J5" s="96"/>
      <c r="K5" s="96"/>
      <c r="M5" s="96"/>
      <c r="P5" s="9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33" s="88" customFormat="1" ht="20" customHeight="1" x14ac:dyDescent="0.2">
      <c r="A6" s="98" t="s">
        <v>4</v>
      </c>
      <c r="B6" s="96"/>
      <c r="C6" s="99" t="s">
        <v>5</v>
      </c>
      <c r="D6" s="134" t="s">
        <v>82</v>
      </c>
      <c r="E6" s="97"/>
      <c r="F6" s="97"/>
      <c r="G6" s="97"/>
      <c r="H6" s="100" t="s">
        <v>68</v>
      </c>
      <c r="I6" s="100"/>
      <c r="J6" s="100"/>
      <c r="K6" s="96"/>
      <c r="M6" s="100"/>
      <c r="P6" s="97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01"/>
      <c r="AB6" s="102"/>
    </row>
    <row r="7" spans="1:33" s="88" customFormat="1" ht="20" customHeight="1" x14ac:dyDescent="0.2">
      <c r="A7" s="170" t="s">
        <v>86</v>
      </c>
      <c r="B7" s="100"/>
      <c r="C7" s="99" t="s">
        <v>6</v>
      </c>
      <c r="D7" s="134" t="s">
        <v>134</v>
      </c>
      <c r="E7" s="97"/>
      <c r="F7" s="97"/>
      <c r="G7" s="97"/>
      <c r="H7" s="100" t="s">
        <v>66</v>
      </c>
      <c r="I7" s="100"/>
      <c r="J7" s="100"/>
      <c r="K7" s="96"/>
      <c r="M7" s="100"/>
      <c r="P7" s="97"/>
      <c r="Q7" s="100"/>
      <c r="R7" s="100"/>
      <c r="S7" s="100"/>
      <c r="T7" s="100"/>
      <c r="U7" s="100"/>
      <c r="V7" s="100"/>
      <c r="W7" s="101"/>
      <c r="X7" s="101"/>
      <c r="Y7" s="101"/>
      <c r="Z7" s="101"/>
      <c r="AA7" s="101"/>
      <c r="AB7" s="102"/>
    </row>
    <row r="8" spans="1:33" s="88" customFormat="1" ht="20" customHeight="1" x14ac:dyDescent="0.2">
      <c r="A8" s="101"/>
      <c r="B8" s="100"/>
      <c r="C8" s="101"/>
      <c r="D8" s="100"/>
      <c r="E8" s="102"/>
      <c r="F8" s="103"/>
      <c r="G8" s="102"/>
      <c r="H8" s="103"/>
      <c r="I8" s="103"/>
      <c r="J8" s="102"/>
      <c r="K8" s="103"/>
      <c r="L8" s="102"/>
      <c r="M8" s="103"/>
      <c r="N8" s="102"/>
      <c r="O8" s="103"/>
      <c r="P8" s="102"/>
      <c r="Q8" s="103"/>
      <c r="R8" s="102"/>
      <c r="S8" s="103"/>
      <c r="T8" s="102"/>
      <c r="U8" s="103"/>
      <c r="V8" s="102"/>
      <c r="W8" s="103"/>
      <c r="X8" s="102"/>
      <c r="Y8" s="103"/>
      <c r="Z8" s="102"/>
      <c r="AA8" s="102"/>
      <c r="AB8" s="103"/>
    </row>
    <row r="9" spans="1:33" s="88" customFormat="1" ht="15.75" customHeight="1" x14ac:dyDescent="0.2">
      <c r="A9" s="197" t="s">
        <v>7</v>
      </c>
      <c r="B9" s="197" t="s">
        <v>8</v>
      </c>
      <c r="C9" s="198" t="s">
        <v>9</v>
      </c>
      <c r="D9" s="199" t="s">
        <v>10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1"/>
      <c r="AB9" s="186" t="s">
        <v>11</v>
      </c>
    </row>
    <row r="10" spans="1:33" s="88" customFormat="1" ht="15.75" customHeight="1" x14ac:dyDescent="0.2">
      <c r="A10" s="197"/>
      <c r="B10" s="197"/>
      <c r="C10" s="198"/>
      <c r="D10" s="200"/>
      <c r="E10" s="19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4"/>
      <c r="AB10" s="187"/>
    </row>
    <row r="11" spans="1:33" ht="39.75" customHeight="1" x14ac:dyDescent="0.2">
      <c r="A11" s="197"/>
      <c r="B11" s="197"/>
      <c r="C11" s="198"/>
      <c r="D11" s="201"/>
      <c r="E11" s="184" t="s">
        <v>100</v>
      </c>
      <c r="F11" s="184" t="s">
        <v>97</v>
      </c>
      <c r="G11" s="181" t="s">
        <v>98</v>
      </c>
      <c r="H11" s="184" t="s">
        <v>99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10"/>
      <c r="Z11" s="182"/>
      <c r="AA11" s="183" t="s">
        <v>87</v>
      </c>
      <c r="AB11" s="188"/>
    </row>
    <row r="12" spans="1:33" s="88" customFormat="1" x14ac:dyDescent="0.2">
      <c r="A12" s="105">
        <v>1</v>
      </c>
      <c r="B12" s="106" t="s">
        <v>38</v>
      </c>
      <c r="C12" s="107">
        <v>123356789413</v>
      </c>
      <c r="D12" s="159" t="s">
        <v>13</v>
      </c>
      <c r="E12" s="105">
        <v>2</v>
      </c>
      <c r="F12" s="105">
        <v>3</v>
      </c>
      <c r="G12" s="105">
        <v>3</v>
      </c>
      <c r="H12" s="105">
        <v>5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59">
        <v>3</v>
      </c>
      <c r="AB12" s="105">
        <v>3</v>
      </c>
      <c r="AD12" s="111">
        <v>0</v>
      </c>
      <c r="AE12" s="111" t="s">
        <v>12</v>
      </c>
      <c r="AG12" s="152">
        <v>2</v>
      </c>
    </row>
    <row r="13" spans="1:33" s="88" customFormat="1" x14ac:dyDescent="0.2">
      <c r="A13" s="105">
        <v>2</v>
      </c>
      <c r="B13" s="106" t="s">
        <v>39</v>
      </c>
      <c r="C13" s="107">
        <v>133456789412</v>
      </c>
      <c r="D13" s="105" t="s">
        <v>12</v>
      </c>
      <c r="E13" s="105">
        <v>2</v>
      </c>
      <c r="F13" s="105">
        <v>6</v>
      </c>
      <c r="G13" s="105">
        <v>5</v>
      </c>
      <c r="H13" s="105">
        <v>2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>
        <v>3</v>
      </c>
      <c r="AB13" s="105">
        <v>5</v>
      </c>
      <c r="AD13" s="111">
        <v>1</v>
      </c>
      <c r="AE13" s="111" t="s">
        <v>13</v>
      </c>
    </row>
    <row r="14" spans="1:33" s="88" customFormat="1" x14ac:dyDescent="0.2">
      <c r="A14" s="105">
        <v>3</v>
      </c>
      <c r="B14" s="106" t="s">
        <v>40</v>
      </c>
      <c r="C14" s="107">
        <v>120001789413</v>
      </c>
      <c r="D14" s="105" t="s">
        <v>13</v>
      </c>
      <c r="E14" s="105">
        <v>3</v>
      </c>
      <c r="F14" s="105">
        <v>4</v>
      </c>
      <c r="G14" s="105">
        <v>5</v>
      </c>
      <c r="H14" s="105">
        <v>2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>
        <v>2</v>
      </c>
      <c r="AB14" s="105">
        <v>2</v>
      </c>
      <c r="AD14" s="111">
        <v>2</v>
      </c>
      <c r="AE14" s="111" t="s">
        <v>12</v>
      </c>
    </row>
    <row r="15" spans="1:33" s="88" customFormat="1" x14ac:dyDescent="0.2">
      <c r="A15" s="105">
        <v>4</v>
      </c>
      <c r="B15" s="106" t="s">
        <v>41</v>
      </c>
      <c r="C15" s="107">
        <v>123876789416</v>
      </c>
      <c r="D15" s="105" t="s">
        <v>12</v>
      </c>
      <c r="E15" s="105">
        <v>2</v>
      </c>
      <c r="F15" s="105">
        <v>2</v>
      </c>
      <c r="G15" s="105">
        <v>4</v>
      </c>
      <c r="H15" s="105">
        <v>1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>
        <v>2</v>
      </c>
      <c r="AB15" s="105">
        <v>5</v>
      </c>
      <c r="AD15" s="111">
        <v>3</v>
      </c>
      <c r="AE15" s="111" t="s">
        <v>13</v>
      </c>
    </row>
    <row r="16" spans="1:33" s="88" customFormat="1" x14ac:dyDescent="0.2">
      <c r="A16" s="105">
        <v>5</v>
      </c>
      <c r="B16" s="106" t="s">
        <v>42</v>
      </c>
      <c r="C16" s="107">
        <v>126100089417</v>
      </c>
      <c r="D16" s="105" t="s">
        <v>13</v>
      </c>
      <c r="E16" s="105">
        <v>4</v>
      </c>
      <c r="F16" s="105">
        <v>4</v>
      </c>
      <c r="G16" s="105">
        <v>6</v>
      </c>
      <c r="H16" s="105">
        <v>1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>
        <v>2</v>
      </c>
      <c r="AB16" s="105">
        <v>2</v>
      </c>
      <c r="AD16" s="111">
        <v>4</v>
      </c>
      <c r="AE16" s="111" t="s">
        <v>12</v>
      </c>
    </row>
    <row r="17" spans="1:33" s="88" customFormat="1" x14ac:dyDescent="0.2">
      <c r="A17" s="105">
        <v>6</v>
      </c>
      <c r="B17" s="106" t="s">
        <v>43</v>
      </c>
      <c r="C17" s="107">
        <v>149990009413</v>
      </c>
      <c r="D17" s="105" t="s">
        <v>13</v>
      </c>
      <c r="E17" s="105">
        <v>4</v>
      </c>
      <c r="F17" s="105">
        <v>2</v>
      </c>
      <c r="G17" s="105">
        <v>2</v>
      </c>
      <c r="H17" s="105">
        <v>2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>
        <v>2</v>
      </c>
      <c r="AB17" s="105">
        <v>2</v>
      </c>
      <c r="AD17" s="111">
        <v>5</v>
      </c>
      <c r="AE17" s="111" t="s">
        <v>13</v>
      </c>
    </row>
    <row r="18" spans="1:33" s="88" customFormat="1" x14ac:dyDescent="0.2">
      <c r="A18" s="105">
        <v>7</v>
      </c>
      <c r="B18" s="106" t="s">
        <v>135</v>
      </c>
      <c r="C18" s="107">
        <v>140929045074</v>
      </c>
      <c r="D18" s="105" t="s">
        <v>12</v>
      </c>
      <c r="E18" s="105">
        <v>1</v>
      </c>
      <c r="F18" s="105">
        <v>1</v>
      </c>
      <c r="G18" s="105">
        <v>1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>
        <v>1</v>
      </c>
      <c r="AB18" s="105">
        <v>1</v>
      </c>
      <c r="AD18" s="112">
        <v>6</v>
      </c>
      <c r="AE18" s="112" t="s">
        <v>12</v>
      </c>
    </row>
    <row r="19" spans="1:33" s="88" customFormat="1" x14ac:dyDescent="0.2">
      <c r="A19" s="105">
        <v>8</v>
      </c>
      <c r="B19" s="106"/>
      <c r="C19" s="107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D19" s="111">
        <v>7</v>
      </c>
      <c r="AE19" s="111" t="s">
        <v>13</v>
      </c>
      <c r="AF19" s="115"/>
      <c r="AG19" s="115"/>
    </row>
    <row r="20" spans="1:33" s="88" customFormat="1" x14ac:dyDescent="0.2">
      <c r="A20" s="105">
        <v>9</v>
      </c>
      <c r="B20" s="106"/>
      <c r="C20" s="107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D20" s="112">
        <v>8</v>
      </c>
      <c r="AE20" s="112" t="s">
        <v>12</v>
      </c>
      <c r="AF20" s="115"/>
      <c r="AG20" s="115"/>
    </row>
    <row r="21" spans="1:33" s="88" customFormat="1" x14ac:dyDescent="0.2">
      <c r="A21" s="105">
        <v>10</v>
      </c>
      <c r="B21" s="106"/>
      <c r="C21" s="107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D21" s="111">
        <v>9</v>
      </c>
      <c r="AE21" s="111" t="s">
        <v>13</v>
      </c>
      <c r="AF21" s="115"/>
      <c r="AG21" s="115"/>
    </row>
    <row r="22" spans="1:33" s="88" customFormat="1" x14ac:dyDescent="0.2">
      <c r="A22" s="105">
        <v>11</v>
      </c>
      <c r="B22" s="106"/>
      <c r="C22" s="107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D22" s="113"/>
      <c r="AE22" s="113"/>
      <c r="AF22" s="115"/>
      <c r="AG22" s="115"/>
    </row>
    <row r="23" spans="1:33" s="88" customFormat="1" x14ac:dyDescent="0.2">
      <c r="A23" s="105">
        <v>12</v>
      </c>
      <c r="B23" s="106"/>
      <c r="C23" s="10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D23" s="113"/>
      <c r="AE23" s="113"/>
      <c r="AF23" s="115"/>
      <c r="AG23" s="115"/>
    </row>
    <row r="24" spans="1:33" s="88" customFormat="1" x14ac:dyDescent="0.2">
      <c r="A24" s="105">
        <v>13</v>
      </c>
      <c r="B24" s="106"/>
      <c r="C24" s="107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D24" s="113"/>
      <c r="AE24" s="113"/>
    </row>
    <row r="25" spans="1:33" s="88" customFormat="1" x14ac:dyDescent="0.2">
      <c r="A25" s="105">
        <v>14</v>
      </c>
      <c r="B25" s="106"/>
      <c r="C25" s="107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D25" s="113"/>
      <c r="AE25" s="113"/>
    </row>
    <row r="26" spans="1:33" s="88" customFormat="1" x14ac:dyDescent="0.2">
      <c r="A26" s="105">
        <v>15</v>
      </c>
      <c r="B26" s="106"/>
      <c r="C26" s="107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D26" s="113"/>
      <c r="AE26" s="113"/>
    </row>
    <row r="27" spans="1:33" s="88" customFormat="1" x14ac:dyDescent="0.2">
      <c r="A27" s="105">
        <v>16</v>
      </c>
      <c r="B27" s="106"/>
      <c r="C27" s="10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D27" s="113"/>
      <c r="AE27" s="113"/>
    </row>
    <row r="28" spans="1:33" s="88" customFormat="1" x14ac:dyDescent="0.2">
      <c r="A28" s="105">
        <v>17</v>
      </c>
      <c r="B28" s="106"/>
      <c r="C28" s="107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D28" s="113"/>
      <c r="AE28" s="113"/>
    </row>
    <row r="29" spans="1:33" s="88" customFormat="1" x14ac:dyDescent="0.2">
      <c r="A29" s="105">
        <v>18</v>
      </c>
      <c r="B29" s="106"/>
      <c r="C29" s="10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D29" s="113"/>
      <c r="AE29" s="113"/>
    </row>
    <row r="30" spans="1:33" s="88" customFormat="1" x14ac:dyDescent="0.2">
      <c r="A30" s="105">
        <v>19</v>
      </c>
      <c r="B30" s="106"/>
      <c r="C30" s="107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D30" s="113"/>
      <c r="AE30" s="113"/>
    </row>
    <row r="31" spans="1:33" s="88" customFormat="1" x14ac:dyDescent="0.2">
      <c r="A31" s="105">
        <v>20</v>
      </c>
      <c r="B31" s="106"/>
      <c r="C31" s="107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D31" s="113"/>
      <c r="AE31" s="113"/>
    </row>
    <row r="32" spans="1:33" s="88" customFormat="1" x14ac:dyDescent="0.2">
      <c r="A32" s="105">
        <v>21</v>
      </c>
      <c r="B32" s="106"/>
      <c r="C32" s="10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D32" s="113"/>
      <c r="AE32" s="113"/>
    </row>
    <row r="33" spans="1:31" s="88" customFormat="1" x14ac:dyDescent="0.2">
      <c r="A33" s="105">
        <v>22</v>
      </c>
      <c r="B33" s="106"/>
      <c r="C33" s="107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D33" s="113"/>
      <c r="AE33" s="113"/>
    </row>
    <row r="34" spans="1:31" s="88" customFormat="1" x14ac:dyDescent="0.2">
      <c r="A34" s="105">
        <v>23</v>
      </c>
      <c r="B34" s="106"/>
      <c r="C34" s="107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D34" s="113"/>
      <c r="AE34" s="113"/>
    </row>
    <row r="35" spans="1:31" s="88" customFormat="1" x14ac:dyDescent="0.2">
      <c r="A35" s="105">
        <v>24</v>
      </c>
      <c r="B35" s="106"/>
      <c r="C35" s="107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D35" s="113"/>
      <c r="AE35" s="113"/>
    </row>
    <row r="36" spans="1:31" s="88" customFormat="1" x14ac:dyDescent="0.2">
      <c r="A36" s="105">
        <v>25</v>
      </c>
      <c r="B36" s="106"/>
      <c r="C36" s="107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D36" s="113"/>
      <c r="AE36" s="113"/>
    </row>
    <row r="37" spans="1:31" s="88" customFormat="1" x14ac:dyDescent="0.2">
      <c r="A37" s="105">
        <v>26</v>
      </c>
      <c r="B37" s="135"/>
      <c r="C37" s="107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D37" s="113"/>
      <c r="AE37" s="113"/>
    </row>
    <row r="38" spans="1:31" s="88" customFormat="1" x14ac:dyDescent="0.2">
      <c r="A38" s="105">
        <v>27</v>
      </c>
      <c r="B38" s="106"/>
      <c r="C38" s="107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D38" s="113"/>
      <c r="AE38" s="113"/>
    </row>
    <row r="39" spans="1:31" s="88" customFormat="1" x14ac:dyDescent="0.2">
      <c r="A39" s="105">
        <v>28</v>
      </c>
      <c r="B39" s="106"/>
      <c r="C39" s="107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D39" s="113"/>
      <c r="AE39" s="113"/>
    </row>
    <row r="40" spans="1:31" s="88" customFormat="1" x14ac:dyDescent="0.2">
      <c r="A40" s="105">
        <v>29</v>
      </c>
      <c r="B40" s="106"/>
      <c r="C40" s="107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D40" s="113"/>
      <c r="AE40" s="113"/>
    </row>
    <row r="41" spans="1:31" s="88" customFormat="1" x14ac:dyDescent="0.2">
      <c r="A41" s="105">
        <v>30</v>
      </c>
      <c r="B41" s="106"/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D41" s="113"/>
      <c r="AE41" s="113"/>
    </row>
    <row r="42" spans="1:31" s="88" customFormat="1" x14ac:dyDescent="0.2">
      <c r="A42" s="105">
        <v>31</v>
      </c>
      <c r="B42" s="106"/>
      <c r="C42" s="107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D42" s="113"/>
      <c r="AE42" s="113"/>
    </row>
    <row r="43" spans="1:31" s="88" customFormat="1" x14ac:dyDescent="0.2">
      <c r="A43" s="105">
        <v>32</v>
      </c>
      <c r="B43" s="106"/>
      <c r="C43" s="10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D43" s="113"/>
      <c r="AE43" s="113"/>
    </row>
    <row r="44" spans="1:31" s="88" customFormat="1" x14ac:dyDescent="0.2">
      <c r="A44" s="105">
        <v>33</v>
      </c>
      <c r="B44" s="106"/>
      <c r="C44" s="10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D44" s="113"/>
      <c r="AE44" s="113"/>
    </row>
    <row r="45" spans="1:31" s="88" customFormat="1" x14ac:dyDescent="0.2">
      <c r="A45" s="105">
        <v>34</v>
      </c>
      <c r="B45" s="106"/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D45" s="113"/>
      <c r="AE45" s="113"/>
    </row>
    <row r="46" spans="1:31" s="88" customFormat="1" x14ac:dyDescent="0.2">
      <c r="A46" s="105">
        <v>35</v>
      </c>
      <c r="B46" s="106"/>
      <c r="C46" s="10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D46" s="113"/>
      <c r="AE46" s="113"/>
    </row>
    <row r="47" spans="1:31" s="88" customFormat="1" x14ac:dyDescent="0.2">
      <c r="A47" s="105">
        <v>36</v>
      </c>
      <c r="B47" s="106"/>
      <c r="C47" s="107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D47" s="113"/>
      <c r="AE47" s="113"/>
    </row>
    <row r="48" spans="1:31" s="88" customFormat="1" x14ac:dyDescent="0.2">
      <c r="A48" s="105">
        <v>37</v>
      </c>
      <c r="B48" s="106"/>
      <c r="C48" s="107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D48" s="113"/>
      <c r="AE48" s="113"/>
    </row>
    <row r="49" spans="1:31" s="88" customFormat="1" x14ac:dyDescent="0.2">
      <c r="A49" s="105">
        <v>38</v>
      </c>
      <c r="B49" s="106"/>
      <c r="C49" s="107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D49" s="113"/>
      <c r="AE49" s="113"/>
    </row>
    <row r="50" spans="1:31" s="88" customFormat="1" x14ac:dyDescent="0.2">
      <c r="A50" s="105">
        <v>39</v>
      </c>
      <c r="B50" s="106"/>
      <c r="C50" s="107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D50" s="113"/>
      <c r="AE50" s="113"/>
    </row>
    <row r="51" spans="1:31" s="88" customFormat="1" x14ac:dyDescent="0.2">
      <c r="A51" s="105">
        <v>40</v>
      </c>
      <c r="B51" s="106"/>
      <c r="C51" s="107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D51" s="113"/>
      <c r="AE51" s="113"/>
    </row>
    <row r="52" spans="1:31" s="88" customFormat="1" x14ac:dyDescent="0.2">
      <c r="A52" s="105">
        <v>41</v>
      </c>
      <c r="B52" s="106"/>
      <c r="C52" s="107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D52" s="113"/>
      <c r="AE52" s="113"/>
    </row>
    <row r="53" spans="1:31" s="88" customFormat="1" x14ac:dyDescent="0.2">
      <c r="A53" s="105">
        <v>42</v>
      </c>
      <c r="B53" s="106"/>
      <c r="C53" s="107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D53" s="113"/>
      <c r="AE53" s="113"/>
    </row>
    <row r="54" spans="1:31" s="88" customFormat="1" x14ac:dyDescent="0.2">
      <c r="A54" s="105">
        <v>43</v>
      </c>
      <c r="B54" s="106"/>
      <c r="C54" s="107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D54" s="113"/>
      <c r="AE54" s="113"/>
    </row>
    <row r="55" spans="1:31" s="88" customFormat="1" x14ac:dyDescent="0.2">
      <c r="A55" s="105">
        <v>44</v>
      </c>
      <c r="B55" s="106"/>
      <c r="C55" s="107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D55" s="113"/>
      <c r="AE55" s="113"/>
    </row>
    <row r="56" spans="1:31" s="88" customFormat="1" x14ac:dyDescent="0.2">
      <c r="A56" s="105">
        <v>45</v>
      </c>
      <c r="B56" s="106"/>
      <c r="C56" s="107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D56" s="113"/>
      <c r="AE56" s="113"/>
    </row>
    <row r="57" spans="1:31" s="88" customFormat="1" x14ac:dyDescent="0.2">
      <c r="A57" s="105">
        <v>46</v>
      </c>
      <c r="B57" s="106"/>
      <c r="C57" s="107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D57" s="113"/>
      <c r="AE57" s="113"/>
    </row>
    <row r="58" spans="1:31" s="88" customFormat="1" x14ac:dyDescent="0.2">
      <c r="A58" s="105">
        <v>47</v>
      </c>
      <c r="B58" s="106"/>
      <c r="C58" s="107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D58" s="113"/>
      <c r="AE58" s="113"/>
    </row>
    <row r="59" spans="1:31" s="88" customFormat="1" x14ac:dyDescent="0.2">
      <c r="A59" s="105">
        <v>48</v>
      </c>
      <c r="B59" s="106"/>
      <c r="C59" s="107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D59" s="113"/>
      <c r="AE59" s="113"/>
    </row>
    <row r="60" spans="1:31" s="88" customFormat="1" x14ac:dyDescent="0.2">
      <c r="A60" s="105">
        <v>49</v>
      </c>
      <c r="B60" s="106"/>
      <c r="C60" s="107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14"/>
      <c r="AD60" s="115"/>
      <c r="AE60" s="115"/>
    </row>
    <row r="61" spans="1:31" s="88" customFormat="1" x14ac:dyDescent="0.2">
      <c r="A61" s="105">
        <v>50</v>
      </c>
      <c r="B61" s="106"/>
      <c r="C61" s="107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D61" s="115"/>
      <c r="AE61" s="115"/>
    </row>
    <row r="62" spans="1:31" s="88" customFormat="1" x14ac:dyDescent="0.2">
      <c r="A62" s="105">
        <v>51</v>
      </c>
      <c r="B62" s="106"/>
      <c r="C62" s="107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D62" s="115"/>
      <c r="AE62" s="115"/>
    </row>
    <row r="63" spans="1:31" s="88" customFormat="1" x14ac:dyDescent="0.2">
      <c r="A63" s="105">
        <v>52</v>
      </c>
      <c r="B63" s="106"/>
      <c r="C63" s="107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D63" s="115"/>
      <c r="AE63" s="115"/>
    </row>
    <row r="64" spans="1:31" s="88" customFormat="1" x14ac:dyDescent="0.2">
      <c r="A64" s="105">
        <v>53</v>
      </c>
      <c r="B64" s="106"/>
      <c r="C64" s="107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D64" s="115"/>
      <c r="AE64" s="115"/>
    </row>
    <row r="65" spans="1:31" s="88" customFormat="1" x14ac:dyDescent="0.2">
      <c r="A65" s="105">
        <v>54</v>
      </c>
      <c r="B65" s="106"/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D65" s="115"/>
      <c r="AE65" s="115"/>
    </row>
    <row r="66" spans="1:31" x14ac:dyDescent="0.2">
      <c r="A66" s="116"/>
      <c r="B66" s="117"/>
      <c r="C66" s="117"/>
      <c r="D66" s="118"/>
      <c r="E66" s="172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30"/>
      <c r="AD66" s="131"/>
      <c r="AE66" s="131"/>
    </row>
    <row r="67" spans="1:31" ht="16" customHeight="1" x14ac:dyDescent="0.2">
      <c r="A67" s="119"/>
      <c r="B67" s="120"/>
      <c r="C67" s="120"/>
      <c r="D67" s="121"/>
      <c r="E67" s="121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32"/>
      <c r="AD67" s="131"/>
      <c r="AE67" s="131"/>
    </row>
    <row r="68" spans="1:31" ht="16" customHeight="1" x14ac:dyDescent="0.2">
      <c r="A68" s="119"/>
      <c r="B68" s="120"/>
      <c r="C68" s="120"/>
      <c r="D68" s="121"/>
      <c r="E68" s="121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32"/>
      <c r="AD68" s="131"/>
      <c r="AE68" s="131"/>
    </row>
    <row r="69" spans="1:31" ht="16" customHeight="1" x14ac:dyDescent="0.2">
      <c r="A69" s="123"/>
      <c r="B69" s="120" t="s">
        <v>14</v>
      </c>
      <c r="C69" s="120"/>
      <c r="D69" s="121"/>
      <c r="E69" s="121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32"/>
      <c r="AD69" s="131"/>
      <c r="AE69" s="131"/>
    </row>
    <row r="70" spans="1:31" x14ac:dyDescent="0.2">
      <c r="A70" s="123"/>
      <c r="B70" s="124" t="s">
        <v>83</v>
      </c>
      <c r="C70" s="124"/>
      <c r="D70" s="125"/>
      <c r="E70" s="125"/>
      <c r="F70" s="121"/>
      <c r="G70" s="121"/>
      <c r="H70" s="121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32"/>
      <c r="AD70" s="131"/>
      <c r="AE70" s="131"/>
    </row>
    <row r="71" spans="1:31" x14ac:dyDescent="0.2">
      <c r="A71" s="123"/>
      <c r="B71" s="124" t="s">
        <v>84</v>
      </c>
      <c r="C71" s="124"/>
      <c r="D71" s="125"/>
      <c r="E71" s="125"/>
      <c r="F71" s="121"/>
      <c r="G71" s="121"/>
      <c r="H71" s="121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32"/>
      <c r="AD71" s="131"/>
      <c r="AE71" s="131"/>
    </row>
    <row r="72" spans="1:31" x14ac:dyDescent="0.2">
      <c r="A72" s="123"/>
      <c r="B72" s="151" t="str">
        <f>$D$1</f>
        <v>SMK BAHAU</v>
      </c>
      <c r="C72" s="126"/>
      <c r="D72" s="122"/>
      <c r="E72" s="173"/>
      <c r="F72" s="121"/>
      <c r="G72" s="121"/>
      <c r="H72" s="121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32"/>
      <c r="AD72" s="131"/>
      <c r="AE72" s="131"/>
    </row>
    <row r="73" spans="1:31" x14ac:dyDescent="0.2">
      <c r="A73" s="119"/>
      <c r="B73" s="120"/>
      <c r="C73" s="120"/>
      <c r="D73" s="121"/>
      <c r="E73" s="121"/>
      <c r="F73" s="121"/>
      <c r="G73" s="121"/>
      <c r="H73" s="121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32"/>
      <c r="AD73" s="131"/>
      <c r="AE73" s="131"/>
    </row>
    <row r="74" spans="1:31" x14ac:dyDescent="0.2">
      <c r="A74" s="119"/>
      <c r="B74" s="120"/>
      <c r="C74" s="120"/>
      <c r="D74" s="121"/>
      <c r="E74" s="121"/>
      <c r="F74" s="121"/>
      <c r="G74" s="121"/>
      <c r="H74" s="121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32"/>
      <c r="AD74" s="131"/>
      <c r="AE74" s="131"/>
    </row>
    <row r="75" spans="1:31" x14ac:dyDescent="0.2">
      <c r="A75" s="119"/>
      <c r="B75" s="120"/>
      <c r="C75" s="120"/>
      <c r="D75" s="121"/>
      <c r="E75" s="121"/>
      <c r="F75" s="121"/>
      <c r="G75" s="121"/>
      <c r="H75" s="121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32"/>
      <c r="AD75" s="131"/>
      <c r="AE75" s="131"/>
    </row>
    <row r="76" spans="1:31" x14ac:dyDescent="0.2">
      <c r="A76" s="119"/>
      <c r="B76" s="120"/>
      <c r="C76" s="120"/>
      <c r="D76" s="121"/>
      <c r="E76" s="121"/>
      <c r="F76" s="121"/>
      <c r="G76" s="121"/>
      <c r="H76" s="121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32"/>
      <c r="AD76" s="131"/>
      <c r="AE76" s="131"/>
    </row>
    <row r="77" spans="1:31" x14ac:dyDescent="0.2">
      <c r="A77" s="127"/>
      <c r="B77" s="128"/>
      <c r="C77" s="128"/>
      <c r="D77" s="129"/>
      <c r="E77" s="129"/>
      <c r="F77" s="129"/>
      <c r="G77" s="129"/>
      <c r="H77" s="129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33"/>
      <c r="AD77" s="131"/>
      <c r="AE77" s="131"/>
    </row>
    <row r="78" spans="1:31" x14ac:dyDescent="0.2">
      <c r="AD78" s="131"/>
      <c r="AE78" s="131"/>
    </row>
    <row r="79" spans="1:31" x14ac:dyDescent="0.2">
      <c r="AD79" s="131"/>
      <c r="AE79" s="131"/>
    </row>
    <row r="80" spans="1:31" x14ac:dyDescent="0.2">
      <c r="AD80" s="131"/>
      <c r="AE80" s="131"/>
    </row>
    <row r="81" spans="30:31" x14ac:dyDescent="0.2">
      <c r="AD81" s="131"/>
      <c r="AE81" s="131"/>
    </row>
    <row r="82" spans="30:31" x14ac:dyDescent="0.2">
      <c r="AD82" s="131"/>
      <c r="AE82" s="131"/>
    </row>
    <row r="83" spans="30:31" x14ac:dyDescent="0.2">
      <c r="AD83" s="131"/>
      <c r="AE83" s="131"/>
    </row>
    <row r="84" spans="30:31" x14ac:dyDescent="0.2">
      <c r="AD84" s="131"/>
      <c r="AE84" s="131"/>
    </row>
    <row r="85" spans="30:31" x14ac:dyDescent="0.2">
      <c r="AD85" s="131"/>
      <c r="AE85" s="131"/>
    </row>
    <row r="86" spans="30:31" x14ac:dyDescent="0.2">
      <c r="AD86" s="131"/>
      <c r="AE86" s="131"/>
    </row>
    <row r="87" spans="30:31" x14ac:dyDescent="0.2">
      <c r="AD87" s="131"/>
      <c r="AE87" s="131"/>
    </row>
    <row r="88" spans="30:31" x14ac:dyDescent="0.2">
      <c r="AD88" s="131"/>
      <c r="AE88" s="131"/>
    </row>
    <row r="89" spans="30:31" x14ac:dyDescent="0.2">
      <c r="AD89" s="131"/>
      <c r="AE89" s="131"/>
    </row>
    <row r="90" spans="30:31" x14ac:dyDescent="0.2">
      <c r="AD90" s="131"/>
      <c r="AE90" s="131"/>
    </row>
    <row r="91" spans="30:31" x14ac:dyDescent="0.2">
      <c r="AD91" s="131"/>
      <c r="AE91" s="131"/>
    </row>
    <row r="92" spans="30:31" x14ac:dyDescent="0.2">
      <c r="AD92" s="131"/>
      <c r="AE92" s="131"/>
    </row>
    <row r="93" spans="30:31" x14ac:dyDescent="0.2">
      <c r="AD93" s="131"/>
      <c r="AE93" s="131"/>
    </row>
    <row r="94" spans="30:31" x14ac:dyDescent="0.2">
      <c r="AD94" s="131"/>
      <c r="AE94" s="131"/>
    </row>
    <row r="95" spans="30:31" x14ac:dyDescent="0.2">
      <c r="AD95" s="131"/>
      <c r="AE95" s="131"/>
    </row>
    <row r="96" spans="30:31" x14ac:dyDescent="0.2">
      <c r="AD96" s="131"/>
      <c r="AE96" s="131"/>
    </row>
    <row r="97" spans="30:31" x14ac:dyDescent="0.2">
      <c r="AD97" s="131"/>
      <c r="AE97" s="131"/>
    </row>
    <row r="98" spans="30:31" x14ac:dyDescent="0.2">
      <c r="AD98" s="131"/>
      <c r="AE98" s="131"/>
    </row>
    <row r="99" spans="30:31" x14ac:dyDescent="0.2">
      <c r="AD99" s="131"/>
      <c r="AE99" s="131"/>
    </row>
    <row r="100" spans="30:31" x14ac:dyDescent="0.2">
      <c r="AD100" s="131"/>
      <c r="AE100" s="131"/>
    </row>
    <row r="101" spans="30:31" x14ac:dyDescent="0.2">
      <c r="AD101" s="131"/>
      <c r="AE101" s="131"/>
    </row>
    <row r="102" spans="30:31" x14ac:dyDescent="0.2">
      <c r="AD102" s="131"/>
      <c r="AE102" s="131"/>
    </row>
    <row r="103" spans="30:31" x14ac:dyDescent="0.2">
      <c r="AD103" s="131"/>
      <c r="AE103" s="131"/>
    </row>
    <row r="104" spans="30:31" x14ac:dyDescent="0.2">
      <c r="AD104" s="131"/>
      <c r="AE104" s="131"/>
    </row>
    <row r="105" spans="30:31" x14ac:dyDescent="0.2"/>
    <row r="106" spans="30:31" x14ac:dyDescent="0.2"/>
    <row r="107" spans="30:31" x14ac:dyDescent="0.2"/>
    <row r="108" spans="30:31" x14ac:dyDescent="0.2"/>
    <row r="109" spans="30:31" x14ac:dyDescent="0.2"/>
    <row r="110" spans="30:31" x14ac:dyDescent="0.2"/>
    <row r="111" spans="30:31" x14ac:dyDescent="0.2"/>
    <row r="112" spans="30:3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sheetProtection algorithmName="SHA-512" hashValue="ZD1CiOLpPFQq4tuTpqSKW4DsKJ5eakmRa0gYHZXevb13WkrKcB8iSURzKmoTUbw1r7oUnW7t8zirek9hDwqp7A==" saltValue="PklRfb9jl/aG0PRtV3jAdQ==" spinCount="100000" sheet="1" objects="1" scenarios="1" formatRows="0"/>
  <mergeCells count="10">
    <mergeCell ref="F69:P69"/>
    <mergeCell ref="A9:A11"/>
    <mergeCell ref="B9:B11"/>
    <mergeCell ref="C9:C11"/>
    <mergeCell ref="D9:D11"/>
    <mergeCell ref="AB9:AB11"/>
    <mergeCell ref="E9:AA10"/>
    <mergeCell ref="F66:P66"/>
    <mergeCell ref="F67:P67"/>
    <mergeCell ref="F68:P68"/>
  </mergeCells>
  <dataValidations count="1">
    <dataValidation type="whole" allowBlank="1" showErrorMessage="1" errorTitle="TAHAP PENGUASAAN" error="SILA ISIKAN TAHAP PENGUASAAN YANG BETUL!" sqref="E12:AB65" xr:uid="{00000000-0002-0000-0100-000000000000}">
      <formula1>1</formula1>
      <formula2>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blackAndWhite="1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6</xdr:col>
                    <xdr:colOff>774700</xdr:colOff>
                    <xdr:row>5</xdr:row>
                    <xdr:rowOff>12700</xdr:rowOff>
                  </from>
                  <to>
                    <xdr:col>7</xdr:col>
                    <xdr:colOff>88900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6</xdr:col>
                    <xdr:colOff>774700</xdr:colOff>
                    <xdr:row>5</xdr:row>
                    <xdr:rowOff>228600</xdr:rowOff>
                  </from>
                  <to>
                    <xdr:col>7</xdr:col>
                    <xdr:colOff>76200</xdr:colOff>
                    <xdr:row>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87"/>
  <sheetViews>
    <sheetView showGridLines="0" topLeftCell="A13" zoomScale="80" zoomScaleNormal="80" zoomScaleSheetLayoutView="100" workbookViewId="0">
      <selection activeCell="F21" sqref="F21"/>
    </sheetView>
  </sheetViews>
  <sheetFormatPr baseColWidth="10" defaultColWidth="9.1640625" defaultRowHeight="14" zeroHeight="1" x14ac:dyDescent="0.15"/>
  <cols>
    <col min="1" max="1" width="3.6640625" style="1" customWidth="1"/>
    <col min="2" max="3" width="8.33203125" style="40" customWidth="1"/>
    <col min="4" max="4" width="20.33203125" style="40" customWidth="1"/>
    <col min="5" max="5" width="13.6640625" style="40" customWidth="1"/>
    <col min="6" max="6" width="94.6640625" style="40" customWidth="1"/>
    <col min="7" max="7" width="5.6640625" style="42" customWidth="1"/>
    <col min="8" max="8" width="12.5" style="43" hidden="1" customWidth="1"/>
    <col min="9" max="9" width="33.5" style="1" hidden="1" customWidth="1"/>
    <col min="10" max="12" width="12.5" style="1" hidden="1" customWidth="1"/>
    <col min="13" max="13" width="5.83203125" style="1" customWidth="1"/>
    <col min="14" max="14" width="9.1640625" style="1" bestFit="1"/>
    <col min="15" max="16384" width="9.1640625" style="1"/>
  </cols>
  <sheetData>
    <row r="1" spans="1:11" s="39" customFormat="1" ht="21" customHeight="1" x14ac:dyDescent="0.2">
      <c r="A1" s="44"/>
      <c r="B1" s="226" t="str">
        <f>'REKOD PRESTASI MURID'!$D$1</f>
        <v>SMK BAHAU</v>
      </c>
      <c r="C1" s="226"/>
      <c r="D1" s="226"/>
      <c r="E1" s="226"/>
      <c r="F1" s="226"/>
      <c r="G1" s="44"/>
      <c r="H1" s="43"/>
    </row>
    <row r="2" spans="1:11" s="39" customFormat="1" ht="21" customHeight="1" x14ac:dyDescent="0.2">
      <c r="A2" s="44"/>
      <c r="B2" s="226" t="str">
        <f>'REKOD PRESTASI MURID'!$D$2</f>
        <v>JALAN ROMPIN 72100</v>
      </c>
      <c r="C2" s="226"/>
      <c r="D2" s="226"/>
      <c r="E2" s="226"/>
      <c r="F2" s="226"/>
      <c r="G2" s="44"/>
      <c r="H2" s="43"/>
    </row>
    <row r="3" spans="1:11" s="39" customFormat="1" ht="21" customHeight="1" x14ac:dyDescent="0.2">
      <c r="A3" s="44"/>
      <c r="B3" s="226" t="str">
        <f>'REKOD PRESTASI MURID'!$D$3</f>
        <v>BAHAU NEGERI SEMBILAN</v>
      </c>
      <c r="C3" s="226"/>
      <c r="D3" s="226"/>
      <c r="E3" s="226"/>
      <c r="F3" s="226"/>
      <c r="G3" s="44"/>
      <c r="H3" s="43"/>
    </row>
    <row r="4" spans="1:11" s="39" customFormat="1" ht="21" customHeight="1" x14ac:dyDescent="0.2">
      <c r="A4" s="45"/>
      <c r="B4" s="227">
        <f>'REKOD PRESTASI MURID'!$D$4</f>
        <v>44318</v>
      </c>
      <c r="C4" s="227"/>
      <c r="D4" s="227"/>
      <c r="E4" s="227"/>
      <c r="F4" s="227"/>
      <c r="G4" s="45"/>
      <c r="H4" s="228" t="s">
        <v>15</v>
      </c>
      <c r="I4" s="228"/>
      <c r="J4" s="228"/>
    </row>
    <row r="5" spans="1:11" x14ac:dyDescent="0.15">
      <c r="A5" s="7"/>
      <c r="B5" s="7"/>
      <c r="C5" s="7"/>
      <c r="D5" s="7"/>
      <c r="E5" s="7"/>
      <c r="F5" s="7"/>
      <c r="G5" s="7"/>
      <c r="H5" s="46"/>
      <c r="I5" s="83"/>
      <c r="J5" s="83"/>
    </row>
    <row r="6" spans="1:11" ht="18" x14ac:dyDescent="0.2">
      <c r="A6" s="7"/>
      <c r="B6" s="47" t="str">
        <f>'REKOD PRESTASI MURID'!$A$7</f>
        <v>PENDIDIKAN MUZIK</v>
      </c>
      <c r="C6" s="7"/>
      <c r="D6" s="7"/>
      <c r="E6" s="7"/>
      <c r="F6" s="7"/>
      <c r="G6" s="7"/>
      <c r="H6" s="46"/>
      <c r="I6" s="84">
        <v>1</v>
      </c>
      <c r="J6" s="83"/>
    </row>
    <row r="7" spans="1:11" x14ac:dyDescent="0.15">
      <c r="A7" s="7"/>
      <c r="B7" s="7"/>
      <c r="C7" s="7"/>
      <c r="D7" s="7"/>
      <c r="E7" s="7"/>
      <c r="F7" s="7"/>
      <c r="G7" s="7"/>
      <c r="H7" s="48">
        <v>1</v>
      </c>
      <c r="I7" s="48" t="str">
        <f>'REKOD PRESTASI MURID'!B12</f>
        <v>AHMAD BIN SULAIMAN</v>
      </c>
      <c r="J7" s="48" t="str">
        <f t="shared" ref="J7:J24" si="0">IF(I7=0,"",H7&amp;"  "&amp;I7)</f>
        <v>1  AHMAD BIN SULAIMAN</v>
      </c>
      <c r="K7" s="1">
        <f>'REKOD PRESTASI MURID'!AG12</f>
        <v>2</v>
      </c>
    </row>
    <row r="8" spans="1:11" x14ac:dyDescent="0.15">
      <c r="A8" s="7"/>
      <c r="B8" s="202" t="s">
        <v>16</v>
      </c>
      <c r="C8" s="203"/>
      <c r="D8" s="49" t="str">
        <f>VLOOKUP($I$6,H7:J69,2)</f>
        <v>AHMAD BIN SULAIMAN</v>
      </c>
      <c r="E8" s="50"/>
      <c r="F8" s="18"/>
      <c r="G8" s="7"/>
      <c r="H8" s="48">
        <v>2</v>
      </c>
      <c r="I8" s="48" t="str">
        <f>'REKOD PRESTASI MURID'!B13</f>
        <v>SITI ROKIAH BINTI ALI</v>
      </c>
      <c r="J8" s="48" t="str">
        <f t="shared" si="0"/>
        <v>2  SITI ROKIAH BINTI ALI</v>
      </c>
      <c r="K8" s="1" t="str">
        <f>'REKOD PRESTASI MURID'!H6</f>
        <v>Pentaksiran Pertengahan Tahun</v>
      </c>
    </row>
    <row r="9" spans="1:11" x14ac:dyDescent="0.15">
      <c r="A9" s="7"/>
      <c r="B9" s="205" t="s">
        <v>17</v>
      </c>
      <c r="C9" s="206"/>
      <c r="D9" s="53">
        <f>VLOOKUP($I$6,'REKOD PRESTASI MURID'!$A$12:$D$65,3)</f>
        <v>123356789413</v>
      </c>
      <c r="E9" s="54"/>
      <c r="F9" s="18"/>
      <c r="G9" s="7"/>
      <c r="H9" s="48">
        <v>3</v>
      </c>
      <c r="I9" s="48" t="str">
        <f>'REKOD PRESTASI MURID'!B14</f>
        <v>MOHD RAMLI BIN SHUKRI</v>
      </c>
      <c r="J9" s="48" t="str">
        <f t="shared" si="0"/>
        <v>3  MOHD RAMLI BIN SHUKRI</v>
      </c>
      <c r="K9" s="1" t="str">
        <f>'REKOD PRESTASI MURID'!H7</f>
        <v>Pentaksiran Akhir tahun</v>
      </c>
    </row>
    <row r="10" spans="1:11" x14ac:dyDescent="0.15">
      <c r="A10" s="7"/>
      <c r="B10" s="205" t="s">
        <v>18</v>
      </c>
      <c r="C10" s="206"/>
      <c r="D10" s="55" t="str">
        <f>VLOOKUP($I$6,'REKOD PRESTASI MURID'!$A$12:$D$65,4)</f>
        <v>L</v>
      </c>
      <c r="E10" s="56"/>
      <c r="F10" s="18"/>
      <c r="G10" s="7"/>
      <c r="H10" s="48">
        <v>4</v>
      </c>
      <c r="I10" s="48" t="str">
        <f>'REKOD PRESTASI MURID'!B15</f>
        <v>NORAINI BINTI KASIM</v>
      </c>
      <c r="J10" s="48" t="str">
        <f t="shared" si="0"/>
        <v>4  NORAINI BINTI KASIM</v>
      </c>
    </row>
    <row r="11" spans="1:11" x14ac:dyDescent="0.15">
      <c r="A11" s="7"/>
      <c r="B11" s="205" t="s">
        <v>19</v>
      </c>
      <c r="C11" s="206"/>
      <c r="D11" s="55" t="str">
        <f>'REKOD PRESTASI MURID'!D7</f>
        <v>TINGKATAN 5 USAHA</v>
      </c>
      <c r="E11" s="56"/>
      <c r="F11" s="18"/>
      <c r="G11" s="7"/>
      <c r="H11" s="48">
        <v>5</v>
      </c>
      <c r="I11" s="48" t="str">
        <f>'REKOD PRESTASI MURID'!B16</f>
        <v>ALIAS BIN OMAR</v>
      </c>
      <c r="J11" s="48" t="str">
        <f t="shared" si="0"/>
        <v>5  ALIAS BIN OMAR</v>
      </c>
    </row>
    <row r="12" spans="1:11" x14ac:dyDescent="0.15">
      <c r="A12" s="7"/>
      <c r="B12" s="51" t="s">
        <v>20</v>
      </c>
      <c r="C12" s="52"/>
      <c r="D12" s="55" t="str">
        <f>'REKOD PRESTASI MURID'!$D$6</f>
        <v>PN. JULI HANINI BT JOHARI</v>
      </c>
      <c r="E12" s="56"/>
      <c r="F12" s="18"/>
      <c r="G12" s="7"/>
      <c r="H12" s="48">
        <v>6</v>
      </c>
      <c r="I12" s="48" t="str">
        <f>'REKOD PRESTASI MURID'!B17</f>
        <v>ABDUL HAKIM BIN KAMARUZAMAN</v>
      </c>
      <c r="J12" s="48" t="str">
        <f t="shared" si="0"/>
        <v>6  ABDUL HAKIM BIN KAMARUZAMAN</v>
      </c>
      <c r="K12" s="81"/>
    </row>
    <row r="13" spans="1:11" x14ac:dyDescent="0.15">
      <c r="A13" s="7"/>
      <c r="B13" s="207" t="s">
        <v>21</v>
      </c>
      <c r="C13" s="208"/>
      <c r="D13" s="137">
        <f>B4</f>
        <v>44318</v>
      </c>
      <c r="E13" s="57"/>
      <c r="F13" s="18"/>
      <c r="G13" s="7"/>
      <c r="H13" s="48">
        <v>7</v>
      </c>
      <c r="I13" s="48" t="str">
        <f>'REKOD PRESTASI MURID'!B18</f>
        <v>ALIZA BINTI NORDIN</v>
      </c>
      <c r="J13" s="48" t="str">
        <f t="shared" si="0"/>
        <v>7  ALIZA BINTI NORDIN</v>
      </c>
    </row>
    <row r="14" spans="1:11" x14ac:dyDescent="0.15">
      <c r="A14" s="7"/>
      <c r="B14" s="18"/>
      <c r="C14" s="18"/>
      <c r="D14" s="18"/>
      <c r="E14" s="58"/>
      <c r="F14" s="18"/>
      <c r="G14" s="7"/>
      <c r="H14" s="48">
        <v>8</v>
      </c>
      <c r="I14" s="48">
        <f>'REKOD PRESTASI MURID'!B19</f>
        <v>0</v>
      </c>
      <c r="J14" s="48" t="str">
        <f t="shared" si="0"/>
        <v/>
      </c>
    </row>
    <row r="15" spans="1:11" ht="22.5" customHeight="1" x14ac:dyDescent="0.15">
      <c r="A15" s="7"/>
      <c r="B15" s="218" t="s">
        <v>22</v>
      </c>
      <c r="C15" s="218"/>
      <c r="D15" s="218"/>
      <c r="E15" s="211">
        <f>IF(K7=1,"",VLOOKUP($I$6,'REKOD PRESTASI MURID'!$A$12:$AB$65,28))</f>
        <v>3</v>
      </c>
      <c r="F15" s="216" t="str">
        <f>UPPER(IF(K7=1,K8,K9))</f>
        <v>PENTAKSIRAN AKHIR TAHUN</v>
      </c>
      <c r="G15" s="7"/>
      <c r="H15" s="48">
        <v>9</v>
      </c>
      <c r="I15" s="48">
        <f>'REKOD PRESTASI MURID'!B20</f>
        <v>0</v>
      </c>
      <c r="J15" s="48" t="str">
        <f t="shared" si="0"/>
        <v/>
      </c>
    </row>
    <row r="16" spans="1:11" ht="22.5" customHeight="1" x14ac:dyDescent="0.15">
      <c r="A16" s="7"/>
      <c r="B16" s="219"/>
      <c r="C16" s="219"/>
      <c r="D16" s="219"/>
      <c r="E16" s="211"/>
      <c r="F16" s="217"/>
      <c r="G16" s="7"/>
      <c r="H16" s="48">
        <v>10</v>
      </c>
      <c r="I16" s="48">
        <f>'REKOD PRESTASI MURID'!B21</f>
        <v>0</v>
      </c>
      <c r="J16" s="48" t="str">
        <f t="shared" si="0"/>
        <v/>
      </c>
    </row>
    <row r="17" spans="1:10" ht="67.5" customHeight="1" x14ac:dyDescent="0.15">
      <c r="A17" s="7"/>
      <c r="B17" s="209" t="s">
        <v>23</v>
      </c>
      <c r="C17" s="209"/>
      <c r="D17" s="210"/>
      <c r="E17" s="212" t="str">
        <f>IF(E15="","Tahap Penguasaan Keseluruhan hanya dilaporkan pada pentaksiran akhir tahun sahaja",VLOOKUP(E15,'DATA PERNYATAAN TAHAP PGUASAAN '!A147:B152,2))</f>
        <v>Mengaplikasikan pengetahuan dan kemahiran aktiviti muzik.</v>
      </c>
      <c r="F17" s="213"/>
      <c r="G17" s="7"/>
      <c r="H17" s="48">
        <v>11</v>
      </c>
      <c r="I17" s="48">
        <f>'REKOD PRESTASI MURID'!B22</f>
        <v>0</v>
      </c>
      <c r="J17" s="48" t="str">
        <f t="shared" si="0"/>
        <v/>
      </c>
    </row>
    <row r="18" spans="1:10" x14ac:dyDescent="0.15">
      <c r="A18" s="7"/>
      <c r="B18" s="6"/>
      <c r="C18" s="6"/>
      <c r="D18" s="6"/>
      <c r="E18" s="6"/>
      <c r="F18" s="6"/>
      <c r="G18" s="7"/>
      <c r="H18" s="48">
        <v>12</v>
      </c>
      <c r="I18" s="48">
        <f>'REKOD PRESTASI MURID'!B23</f>
        <v>0</v>
      </c>
      <c r="J18" s="48" t="str">
        <f t="shared" si="0"/>
        <v/>
      </c>
    </row>
    <row r="19" spans="1:10" ht="40.5" customHeight="1" x14ac:dyDescent="0.15">
      <c r="A19" s="7"/>
      <c r="B19" s="214" t="s">
        <v>4</v>
      </c>
      <c r="C19" s="214"/>
      <c r="D19" s="59" t="s">
        <v>24</v>
      </c>
      <c r="E19" s="60" t="s">
        <v>25</v>
      </c>
      <c r="F19" s="61" t="s">
        <v>26</v>
      </c>
      <c r="G19" s="7"/>
      <c r="H19" s="48">
        <v>13</v>
      </c>
      <c r="I19" s="48">
        <f>'REKOD PRESTASI MURID'!B24</f>
        <v>0</v>
      </c>
      <c r="J19" s="48" t="str">
        <f t="shared" si="0"/>
        <v/>
      </c>
    </row>
    <row r="20" spans="1:10" ht="62.25" customHeight="1" x14ac:dyDescent="0.15">
      <c r="A20" s="7"/>
      <c r="B20" s="220" t="str">
        <f>B6</f>
        <v>PENDIDIKAN MUZIK</v>
      </c>
      <c r="C20" s="221"/>
      <c r="D20" s="62" t="str">
        <f>'REKOD PRESTASI MURID'!$E$11</f>
        <v>ENSEMBEL NYANYIAN</v>
      </c>
      <c r="E20" s="63">
        <f>VLOOKUP($I$6,'REKOD PRESTASI MURID'!$A$12:$AB$65,5)</f>
        <v>2</v>
      </c>
      <c r="F20" s="64" t="str">
        <f>VLOOKUP(E20,'DATA PERNYATAAN TAHAP PGUASAAN '!A4:B9,2)</f>
        <v xml:space="preserve">• Mempamerkan pengetahuan dan kemahiran asas nyanyian.
</v>
      </c>
      <c r="G20" s="7"/>
      <c r="H20" s="48">
        <v>14</v>
      </c>
      <c r="I20" s="48">
        <f>'REKOD PRESTASI MURID'!B25</f>
        <v>0</v>
      </c>
      <c r="J20" s="48" t="str">
        <f t="shared" si="0"/>
        <v/>
      </c>
    </row>
    <row r="21" spans="1:10" ht="62.25" customHeight="1" x14ac:dyDescent="0.15">
      <c r="A21" s="7"/>
      <c r="B21" s="222"/>
      <c r="C21" s="223"/>
      <c r="D21" s="62" t="str">
        <f>'REKOD PRESTASI MURID'!$F$11</f>
        <v>ENSEMBEL ALAT MUZIK</v>
      </c>
      <c r="E21" s="63">
        <f>VLOOKUP($I$6,'REKOD PRESTASI MURID'!$A$12:$AB$65,6)</f>
        <v>3</v>
      </c>
      <c r="F21" s="64" t="str">
        <f>VLOOKUP(E21,'DATA PERNYATAAN TAHAP PGUASAAN '!A12:B17,2)</f>
        <v xml:space="preserve">• Mengaplikasikan pengetahuan dan kemahiran muzik semasa bermain alat muzik.
</v>
      </c>
      <c r="G21" s="7"/>
      <c r="H21" s="48">
        <v>15</v>
      </c>
      <c r="I21" s="48">
        <f>'REKOD PRESTASI MURID'!B26</f>
        <v>0</v>
      </c>
      <c r="J21" s="48" t="str">
        <f t="shared" si="0"/>
        <v/>
      </c>
    </row>
    <row r="22" spans="1:10" ht="62.25" customHeight="1" x14ac:dyDescent="0.15">
      <c r="A22" s="7"/>
      <c r="B22" s="222"/>
      <c r="C22" s="223"/>
      <c r="D22" s="62" t="str">
        <f>'REKOD PRESTASI MURID'!$G$11</f>
        <v>MEMBACA DAN MENULIS NOTASI MUZIK</v>
      </c>
      <c r="E22" s="63">
        <f>VLOOKUP($I$6,'REKOD PRESTASI MURID'!$A$12:$AB$65,7)</f>
        <v>3</v>
      </c>
      <c r="F22" s="64" t="str">
        <f>VLOOKUP(E22,'DATA PERNYATAAN TAHAP PGUASAAN '!A20:B25,2)</f>
        <v xml:space="preserve">• Mengaplikasikan pengetahuan dan kemahiran membaca dan menulis notasi muzik dalam aktiviti muzik. 
</v>
      </c>
      <c r="G22" s="7"/>
      <c r="H22" s="48">
        <v>16</v>
      </c>
      <c r="I22" s="48">
        <f>'REKOD PRESTASI MURID'!B27</f>
        <v>0</v>
      </c>
      <c r="J22" s="48" t="str">
        <f t="shared" si="0"/>
        <v/>
      </c>
    </row>
    <row r="23" spans="1:10" ht="62.25" customHeight="1" x14ac:dyDescent="0.15">
      <c r="A23" s="7"/>
      <c r="B23" s="222"/>
      <c r="C23" s="223"/>
      <c r="D23" s="62" t="str">
        <f>'REKOD PRESTASI MURID'!$H$11</f>
        <v>PENGHASILAN MUZIK</v>
      </c>
      <c r="E23" s="63">
        <f>VLOOKUP($I$6,'REKOD PRESTASI MURID'!$A$12:$AB$65,8)</f>
        <v>5</v>
      </c>
      <c r="F23" s="64" t="str">
        <f>VLOOKUP(E23,'DATA PERNYATAAN TAHAP PGUASAAN '!A28:B33,2)</f>
        <v xml:space="preserve">• Menilai karya sedia ada berdasarkan pengetahuan dan kemahiran muzik.  
• Mengamalkan nilai murni dalam penghasilan karya.
</v>
      </c>
      <c r="G23" s="7"/>
      <c r="H23" s="48">
        <v>17</v>
      </c>
      <c r="I23" s="48">
        <f>'REKOD PRESTASI MURID'!B28</f>
        <v>0</v>
      </c>
      <c r="J23" s="48" t="str">
        <f t="shared" si="0"/>
        <v/>
      </c>
    </row>
    <row r="24" spans="1:10" ht="40.5" customHeight="1" x14ac:dyDescent="0.15">
      <c r="A24" s="7"/>
      <c r="B24" s="224"/>
      <c r="C24" s="225"/>
      <c r="D24" s="62" t="str">
        <f>'REKOD PRESTASI MURID'!$AA$11</f>
        <v>APRESIASI MUZIK</v>
      </c>
      <c r="E24" s="63">
        <f>VLOOKUP($I$6,'REKOD PRESTASI MURID'!$A$12:$AB$65,27)</f>
        <v>3</v>
      </c>
      <c r="F24" s="64" t="str">
        <f>VLOOKUP(E24,'DATA PERNYATAAN TAHAP PGUASAAN '!A139:B144,2)</f>
        <v xml:space="preserve">• Mengaplikasi pengetahuan dan kemahiran muzik dalam mengulas karya.
</v>
      </c>
      <c r="G24" s="7"/>
      <c r="H24" s="48">
        <v>18</v>
      </c>
      <c r="I24" s="48">
        <f>'REKOD PRESTASI MURID'!B29</f>
        <v>0</v>
      </c>
      <c r="J24" s="48" t="str">
        <f t="shared" si="0"/>
        <v/>
      </c>
    </row>
    <row r="25" spans="1:10" ht="40.5" hidden="1" customHeight="1" x14ac:dyDescent="0.15">
      <c r="A25" s="7"/>
      <c r="B25" s="157"/>
      <c r="C25" s="158"/>
      <c r="D25" s="62" t="e">
        <f>'REKOD PRESTASI MURID'!#REF!</f>
        <v>#REF!</v>
      </c>
      <c r="E25" s="63">
        <f>VLOOKUP($I$6,'REKOD PRESTASI MURID'!$A$12:$AB$65,10)</f>
        <v>0</v>
      </c>
      <c r="F25" s="64" t="e">
        <f>VLOOKUP(E25,'DATA PERNYATAAN TAHAP PGUASAAN '!#REF!,2)</f>
        <v>#REF!</v>
      </c>
      <c r="G25" s="7"/>
      <c r="H25" s="48">
        <v>19</v>
      </c>
      <c r="I25" s="48">
        <f>'REKOD PRESTASI MURID'!B30</f>
        <v>0</v>
      </c>
      <c r="J25" s="48" t="str">
        <f t="shared" ref="J25:J30" si="1">IF(I25=0,"",H25&amp;"  "&amp;I25)</f>
        <v/>
      </c>
    </row>
    <row r="26" spans="1:10" ht="40.5" hidden="1" customHeight="1" x14ac:dyDescent="0.15">
      <c r="A26" s="7"/>
      <c r="B26" s="157"/>
      <c r="C26" s="158"/>
      <c r="D26" s="62" t="e">
        <f>'REKOD PRESTASI MURID'!#REF!</f>
        <v>#REF!</v>
      </c>
      <c r="E26" s="63">
        <f>VLOOKUP($I$6,'REKOD PRESTASI MURID'!$A$12:$AB$65,11)</f>
        <v>0</v>
      </c>
      <c r="F26" s="64" t="e">
        <f>VLOOKUP(E26,'DATA PERNYATAAN TAHAP PGUASAAN '!#REF!,2)</f>
        <v>#REF!</v>
      </c>
      <c r="G26" s="7"/>
      <c r="H26" s="48">
        <v>20</v>
      </c>
      <c r="I26" s="48">
        <f>'REKOD PRESTASI MURID'!B31</f>
        <v>0</v>
      </c>
      <c r="J26" s="48" t="str">
        <f t="shared" si="1"/>
        <v/>
      </c>
    </row>
    <row r="27" spans="1:10" ht="40.5" hidden="1" customHeight="1" x14ac:dyDescent="0.15">
      <c r="A27" s="7"/>
      <c r="B27" s="157"/>
      <c r="C27" s="158"/>
      <c r="D27" s="62">
        <f>'REKOD PRESTASI MURID'!$I$11</f>
        <v>0</v>
      </c>
      <c r="E27" s="63">
        <f>VLOOKUP($I$6,'REKOD PRESTASI MURID'!$A$12:$AB$65,12)</f>
        <v>0</v>
      </c>
      <c r="F27" s="64"/>
      <c r="G27" s="7"/>
      <c r="H27" s="48">
        <v>21</v>
      </c>
      <c r="I27" s="48">
        <f>'REKOD PRESTASI MURID'!B32</f>
        <v>0</v>
      </c>
      <c r="J27" s="48" t="str">
        <f t="shared" si="1"/>
        <v/>
      </c>
    </row>
    <row r="28" spans="1:10" ht="40.5" hidden="1" customHeight="1" x14ac:dyDescent="0.15">
      <c r="A28" s="7"/>
      <c r="B28" s="157"/>
      <c r="C28" s="158"/>
      <c r="D28" s="62">
        <f>'REKOD PRESTASI MURID'!$J$11</f>
        <v>0</v>
      </c>
      <c r="E28" s="63">
        <f>VLOOKUP($I$6,'REKOD PRESTASI MURID'!$A$12:$AB$65,13)</f>
        <v>0</v>
      </c>
      <c r="F28" s="64" t="e">
        <f>VLOOKUP(E28,'DATA PERNYATAAN TAHAP PGUASAAN '!#REF!,2)</f>
        <v>#REF!</v>
      </c>
      <c r="G28" s="7"/>
      <c r="H28" s="48">
        <v>22</v>
      </c>
      <c r="I28" s="48">
        <f>'REKOD PRESTASI MURID'!B33</f>
        <v>0</v>
      </c>
      <c r="J28" s="48" t="str">
        <f t="shared" si="1"/>
        <v/>
      </c>
    </row>
    <row r="29" spans="1:10" ht="40.5" hidden="1" customHeight="1" x14ac:dyDescent="0.15">
      <c r="A29" s="7"/>
      <c r="B29" s="157"/>
      <c r="C29" s="158"/>
      <c r="D29" s="62">
        <f>'REKOD PRESTASI MURID'!$K$11</f>
        <v>0</v>
      </c>
      <c r="E29" s="63">
        <f>VLOOKUP($I$6,'REKOD PRESTASI MURID'!$A$12:$AB$65,14)</f>
        <v>0</v>
      </c>
      <c r="F29" s="64" t="e">
        <f>VLOOKUP(E29,'DATA PERNYATAAN TAHAP PGUASAAN '!#REF!,2)</f>
        <v>#REF!</v>
      </c>
      <c r="G29" s="7"/>
      <c r="H29" s="48">
        <v>23</v>
      </c>
      <c r="I29" s="48">
        <f>'REKOD PRESTASI MURID'!B34</f>
        <v>0</v>
      </c>
      <c r="J29" s="48" t="str">
        <f t="shared" si="1"/>
        <v/>
      </c>
    </row>
    <row r="30" spans="1:10" ht="40.5" hidden="1" customHeight="1" x14ac:dyDescent="0.15">
      <c r="A30" s="7"/>
      <c r="B30" s="157"/>
      <c r="C30" s="158"/>
      <c r="D30" s="62">
        <f>'REKOD PRESTASI MURID'!$L$11</f>
        <v>0</v>
      </c>
      <c r="E30" s="63">
        <f>VLOOKUP($I$6,'REKOD PRESTASI MURID'!$A$12:$AB$65,15)</f>
        <v>0</v>
      </c>
      <c r="F30" s="64" t="e">
        <f>VLOOKUP(E30,'DATA PERNYATAAN TAHAP PGUASAAN '!#REF!,2)</f>
        <v>#REF!</v>
      </c>
      <c r="G30" s="7"/>
      <c r="H30" s="48">
        <v>24</v>
      </c>
      <c r="I30" s="48">
        <f>'REKOD PRESTASI MURID'!B35</f>
        <v>0</v>
      </c>
      <c r="J30" s="48" t="str">
        <f t="shared" si="1"/>
        <v/>
      </c>
    </row>
    <row r="31" spans="1:10" ht="40.5" hidden="1" customHeight="1" x14ac:dyDescent="0.15">
      <c r="A31" s="7"/>
      <c r="B31" s="155"/>
      <c r="C31" s="156"/>
      <c r="D31" s="62">
        <f>'REKOD PRESTASI MURID'!$M$11</f>
        <v>0</v>
      </c>
      <c r="E31" s="63">
        <f>VLOOKUP($I$6,'REKOD PRESTASI MURID'!$A$12:$AB$65,16)</f>
        <v>0</v>
      </c>
      <c r="F31" s="64" t="e">
        <f>VLOOKUP(E31,'DATA PERNYATAAN TAHAP PGUASAAN '!#REF!,2)</f>
        <v>#REF!</v>
      </c>
      <c r="G31" s="7"/>
      <c r="H31" s="48">
        <v>25</v>
      </c>
      <c r="I31" s="48">
        <f>'REKOD PRESTASI MURID'!B36</f>
        <v>0</v>
      </c>
      <c r="J31" s="48" t="str">
        <f t="shared" ref="J31:J63" si="2">IF(I31=0,"",H31&amp;"  "&amp;I31)</f>
        <v/>
      </c>
    </row>
    <row r="32" spans="1:10" ht="16" hidden="1" x14ac:dyDescent="0.15">
      <c r="A32" s="7"/>
      <c r="B32" s="65"/>
      <c r="C32" s="66"/>
      <c r="D32" s="62">
        <f>'REKOD PRESTASI MURID'!N$11</f>
        <v>0</v>
      </c>
      <c r="E32" s="63">
        <f>VLOOKUP($I$6,'REKOD PRESTASI MURID'!$A$12:$AB$65,17)</f>
        <v>0</v>
      </c>
      <c r="F32" s="64" t="e">
        <f>VLOOKUP(E32,'DATA PERNYATAAN TAHAP PGUASAAN '!A36:B41,2)</f>
        <v>#N/A</v>
      </c>
      <c r="G32" s="7"/>
      <c r="H32" s="48">
        <v>26</v>
      </c>
      <c r="I32" s="48">
        <f>'REKOD PRESTASI MURID'!B37</f>
        <v>0</v>
      </c>
      <c r="J32" s="48" t="str">
        <f t="shared" si="2"/>
        <v/>
      </c>
    </row>
    <row r="33" spans="1:10" ht="16" hidden="1" x14ac:dyDescent="0.15">
      <c r="A33" s="7"/>
      <c r="B33" s="65"/>
      <c r="C33" s="66"/>
      <c r="D33" s="62">
        <f>'REKOD PRESTASI MURID'!$O$11</f>
        <v>0</v>
      </c>
      <c r="E33" s="63">
        <f>VLOOKUP($I$6,'REKOD PRESTASI MURID'!$A$12:$AB$65,18)</f>
        <v>0</v>
      </c>
      <c r="F33" s="64" t="e">
        <f>VLOOKUP(E33,'DATA PERNYATAAN TAHAP PGUASAAN '!A44:B49,2)</f>
        <v>#N/A</v>
      </c>
      <c r="G33" s="7"/>
      <c r="H33" s="48">
        <v>27</v>
      </c>
      <c r="I33" s="48">
        <f>'REKOD PRESTASI MURID'!B38</f>
        <v>0</v>
      </c>
      <c r="J33" s="48" t="str">
        <f t="shared" si="2"/>
        <v/>
      </c>
    </row>
    <row r="34" spans="1:10" ht="16" hidden="1" x14ac:dyDescent="0.15">
      <c r="A34" s="7"/>
      <c r="B34" s="65"/>
      <c r="C34" s="66"/>
      <c r="D34" s="62">
        <f>'REKOD PRESTASI MURID'!$P$11</f>
        <v>0</v>
      </c>
      <c r="E34" s="63">
        <f>VLOOKUP($I$6,'REKOD PRESTASI MURID'!$A$12:$AB$65,19)</f>
        <v>0</v>
      </c>
      <c r="F34" s="64" t="e">
        <f>VLOOKUP(E34,'DATA PERNYATAAN TAHAP PGUASAAN '!A52:B57,2)</f>
        <v>#N/A</v>
      </c>
      <c r="G34" s="7"/>
      <c r="H34" s="48">
        <v>28</v>
      </c>
      <c r="I34" s="48">
        <f>'REKOD PRESTASI MURID'!B39</f>
        <v>0</v>
      </c>
      <c r="J34" s="48" t="str">
        <f t="shared" si="2"/>
        <v/>
      </c>
    </row>
    <row r="35" spans="1:10" ht="16" hidden="1" x14ac:dyDescent="0.15">
      <c r="A35" s="7"/>
      <c r="B35" s="65"/>
      <c r="C35" s="66"/>
      <c r="D35" s="62">
        <f>'REKOD PRESTASI MURID'!$Q$11</f>
        <v>0</v>
      </c>
      <c r="E35" s="63">
        <f>VLOOKUP($I$6,'REKOD PRESTASI MURID'!$A$12:$AB$65,20)</f>
        <v>0</v>
      </c>
      <c r="F35" s="64" t="e">
        <f>VLOOKUP(E35,'DATA PERNYATAAN TAHAP PGUASAAN '!A60:B65,2)</f>
        <v>#N/A</v>
      </c>
      <c r="G35" s="7"/>
      <c r="H35" s="48">
        <v>29</v>
      </c>
      <c r="I35" s="48">
        <f>'REKOD PRESTASI MURID'!B40</f>
        <v>0</v>
      </c>
      <c r="J35" s="48" t="str">
        <f t="shared" si="2"/>
        <v/>
      </c>
    </row>
    <row r="36" spans="1:10" ht="16" hidden="1" x14ac:dyDescent="0.15">
      <c r="A36" s="7"/>
      <c r="B36" s="65"/>
      <c r="C36" s="66"/>
      <c r="D36" s="62">
        <f>'REKOD PRESTASI MURID'!$R$11</f>
        <v>0</v>
      </c>
      <c r="E36" s="63">
        <f>VLOOKUP($I$6,'REKOD PRESTASI MURID'!$A$12:$AB$65,21)</f>
        <v>0</v>
      </c>
      <c r="F36" s="64" t="e">
        <f>VLOOKUP(E36,'DATA PERNYATAAN TAHAP PGUASAAN '!A68:B73,2)</f>
        <v>#N/A</v>
      </c>
      <c r="G36" s="7"/>
      <c r="H36" s="48">
        <v>30</v>
      </c>
      <c r="I36" s="48">
        <f>'REKOD PRESTASI MURID'!B41</f>
        <v>0</v>
      </c>
      <c r="J36" s="48" t="str">
        <f t="shared" si="2"/>
        <v/>
      </c>
    </row>
    <row r="37" spans="1:10" ht="16" hidden="1" x14ac:dyDescent="0.15">
      <c r="A37" s="7"/>
      <c r="B37" s="65"/>
      <c r="C37" s="66"/>
      <c r="D37" s="62">
        <f>'REKOD PRESTASI MURID'!$S$11</f>
        <v>0</v>
      </c>
      <c r="E37" s="63">
        <f>VLOOKUP($I$6,'REKOD PRESTASI MURID'!$A$12:$AB$65,22)</f>
        <v>0</v>
      </c>
      <c r="F37" s="64" t="e">
        <f>VLOOKUP(E37,'DATA PERNYATAAN TAHAP PGUASAAN '!A76:B81,2)</f>
        <v>#N/A</v>
      </c>
      <c r="G37" s="7"/>
      <c r="H37" s="48">
        <v>31</v>
      </c>
      <c r="I37" s="48">
        <f>'REKOD PRESTASI MURID'!B42</f>
        <v>0</v>
      </c>
      <c r="J37" s="48" t="str">
        <f t="shared" si="2"/>
        <v/>
      </c>
    </row>
    <row r="38" spans="1:10" ht="16" hidden="1" x14ac:dyDescent="0.15">
      <c r="A38" s="7"/>
      <c r="B38" s="65"/>
      <c r="C38" s="66"/>
      <c r="D38" s="62">
        <f>'REKOD PRESTASI MURID'!$T$11</f>
        <v>0</v>
      </c>
      <c r="E38" s="63">
        <f>VLOOKUP($I$6,'REKOD PRESTASI MURID'!$A$12:$AB$65,23)</f>
        <v>0</v>
      </c>
      <c r="F38" s="64" t="e">
        <f>VLOOKUP(E38,'DATA PERNYATAAN TAHAP PGUASAAN '!A84:B89,2)</f>
        <v>#N/A</v>
      </c>
      <c r="G38" s="7"/>
      <c r="H38" s="48">
        <v>32</v>
      </c>
      <c r="I38" s="48">
        <f>'REKOD PRESTASI MURID'!B43</f>
        <v>0</v>
      </c>
      <c r="J38" s="48" t="str">
        <f t="shared" si="2"/>
        <v/>
      </c>
    </row>
    <row r="39" spans="1:10" ht="16" hidden="1" x14ac:dyDescent="0.15">
      <c r="A39" s="7"/>
      <c r="B39" s="65"/>
      <c r="C39" s="66"/>
      <c r="D39" s="62">
        <f>'REKOD PRESTASI MURID'!$U$11</f>
        <v>0</v>
      </c>
      <c r="E39" s="63">
        <f>VLOOKUP($I$6,'REKOD PRESTASI MURID'!$A$12:$AB$65,24)</f>
        <v>0</v>
      </c>
      <c r="F39" s="64" t="e">
        <f>VLOOKUP(E39,'DATA PERNYATAAN TAHAP PGUASAAN '!A92:B97,2)</f>
        <v>#N/A</v>
      </c>
      <c r="G39" s="7"/>
      <c r="H39" s="48">
        <v>33</v>
      </c>
      <c r="I39" s="48">
        <f>'REKOD PRESTASI MURID'!B44</f>
        <v>0</v>
      </c>
      <c r="J39" s="48" t="str">
        <f t="shared" si="2"/>
        <v/>
      </c>
    </row>
    <row r="40" spans="1:10" ht="16" hidden="1" x14ac:dyDescent="0.15">
      <c r="A40" s="7"/>
      <c r="B40" s="65"/>
      <c r="C40" s="66"/>
      <c r="D40" s="62">
        <f>'REKOD PRESTASI MURID'!$V$11</f>
        <v>0</v>
      </c>
      <c r="E40" s="63">
        <f>VLOOKUP($I$6,'REKOD PRESTASI MURID'!$A$12:$AB$65,25)</f>
        <v>0</v>
      </c>
      <c r="F40" s="64" t="e">
        <f>VLOOKUP(E40,'DATA PERNYATAAN TAHAP PGUASAAN '!A100:B105,2)</f>
        <v>#N/A</v>
      </c>
      <c r="G40" s="7"/>
      <c r="H40" s="48">
        <v>34</v>
      </c>
      <c r="I40" s="48">
        <f>'REKOD PRESTASI MURID'!B45</f>
        <v>0</v>
      </c>
      <c r="J40" s="48" t="str">
        <f t="shared" si="2"/>
        <v/>
      </c>
    </row>
    <row r="41" spans="1:10" ht="16" hidden="1" x14ac:dyDescent="0.15">
      <c r="A41" s="7"/>
      <c r="B41" s="65"/>
      <c r="C41" s="66"/>
      <c r="D41" s="62">
        <f>'REKOD PRESTASI MURID'!$W$11</f>
        <v>0</v>
      </c>
      <c r="E41" s="63">
        <f>VLOOKUP($I$6,'REKOD PRESTASI MURID'!$A$12:$AB$65,26)</f>
        <v>0</v>
      </c>
      <c r="F41" s="64" t="e">
        <f>VLOOKUP(E41,'DATA PERNYATAAN TAHAP PGUASAAN '!A108:B113,2)</f>
        <v>#N/A</v>
      </c>
      <c r="G41" s="7"/>
      <c r="H41" s="48">
        <v>35</v>
      </c>
      <c r="I41" s="48">
        <f>'REKOD PRESTASI MURID'!B46</f>
        <v>0</v>
      </c>
      <c r="J41" s="48" t="str">
        <f t="shared" si="2"/>
        <v/>
      </c>
    </row>
    <row r="42" spans="1:10" ht="16" hidden="1" x14ac:dyDescent="0.15">
      <c r="A42" s="7"/>
      <c r="B42" s="65"/>
      <c r="C42" s="66"/>
      <c r="D42" s="62">
        <f>'REKOD PRESTASI MURID'!$X$11</f>
        <v>0</v>
      </c>
      <c r="E42" s="63">
        <f>VLOOKUP($I$6,'REKOD PRESTASI MURID'!$A$12:$AB$65,27)</f>
        <v>3</v>
      </c>
      <c r="F42" s="64">
        <f>VLOOKUP(E42,'DATA PERNYATAAN TAHAP PGUASAAN '!A116:B121,2)</f>
        <v>0</v>
      </c>
      <c r="G42" s="7"/>
      <c r="H42" s="48">
        <v>36</v>
      </c>
      <c r="I42" s="48">
        <f>'REKOD PRESTASI MURID'!B47</f>
        <v>0</v>
      </c>
      <c r="J42" s="48" t="str">
        <f t="shared" si="2"/>
        <v/>
      </c>
    </row>
    <row r="43" spans="1:10" ht="51" hidden="1" x14ac:dyDescent="0.15">
      <c r="A43" s="7"/>
      <c r="B43" s="65"/>
      <c r="C43" s="66"/>
      <c r="D43" s="62">
        <f>'REKOD PRESTASI MURID'!$Y$11</f>
        <v>0</v>
      </c>
      <c r="E43" s="63">
        <f>VLOOKUP($I$6,'REKOD PRESTASI MURID'!$A$12:$AB$65,28)</f>
        <v>3</v>
      </c>
      <c r="F43" s="64">
        <f>VLOOKUP(E43,'DATA PERNYATAAN TAHAP PGUASAAN '!A124:B129,2)</f>
        <v>0</v>
      </c>
      <c r="G43" s="7"/>
      <c r="H43" s="48">
        <v>37</v>
      </c>
      <c r="I43" s="48">
        <f>'REKOD PRESTASI MURID'!B48</f>
        <v>0</v>
      </c>
      <c r="J43" s="48" t="str">
        <f t="shared" si="2"/>
        <v/>
      </c>
    </row>
    <row r="44" spans="1:10" ht="16" hidden="1" x14ac:dyDescent="0.15">
      <c r="A44" s="7"/>
      <c r="B44" s="67"/>
      <c r="C44" s="68"/>
      <c r="D44" s="62">
        <f>'REKOD PRESTASI MURID'!$Z$11</f>
        <v>0</v>
      </c>
      <c r="E44" s="63" t="e">
        <f>VLOOKUP($I$6,'REKOD PRESTASI MURID'!$A$12:$AB$65,29)</f>
        <v>#REF!</v>
      </c>
      <c r="F44" s="64" t="e">
        <f>VLOOKUP(E44,'DATA PERNYATAAN TAHAP PGUASAAN '!A132:B137,2)</f>
        <v>#REF!</v>
      </c>
      <c r="G44" s="7"/>
      <c r="H44" s="48">
        <v>38</v>
      </c>
      <c r="I44" s="48">
        <f>'REKOD PRESTASI MURID'!B49</f>
        <v>0</v>
      </c>
      <c r="J44" s="48" t="str">
        <f t="shared" si="2"/>
        <v/>
      </c>
    </row>
    <row r="45" spans="1:10" s="40" customFormat="1" ht="18" x14ac:dyDescent="0.15">
      <c r="A45" s="7"/>
      <c r="B45" s="69"/>
      <c r="C45" s="69"/>
      <c r="D45" s="70"/>
      <c r="E45" s="71"/>
      <c r="F45" s="72"/>
      <c r="G45" s="7"/>
      <c r="H45" s="48">
        <v>39</v>
      </c>
      <c r="I45" s="48">
        <f>'REKOD PRESTASI MURID'!B50</f>
        <v>0</v>
      </c>
      <c r="J45" s="48" t="str">
        <f t="shared" si="2"/>
        <v/>
      </c>
    </row>
    <row r="46" spans="1:10" s="40" customFormat="1" ht="21.75" customHeight="1" x14ac:dyDescent="0.15">
      <c r="A46" s="73"/>
      <c r="B46" s="74"/>
      <c r="C46" s="74"/>
      <c r="D46" s="75"/>
      <c r="E46" s="76"/>
      <c r="F46" s="77"/>
      <c r="G46" s="73"/>
      <c r="H46" s="48">
        <v>40</v>
      </c>
      <c r="I46" s="48">
        <f>'REKOD PRESTASI MURID'!B51</f>
        <v>0</v>
      </c>
      <c r="J46" s="48" t="str">
        <f t="shared" si="2"/>
        <v/>
      </c>
    </row>
    <row r="47" spans="1:10" s="40" customFormat="1" ht="21.75" customHeight="1" x14ac:dyDescent="0.15">
      <c r="A47" s="73"/>
      <c r="B47" s="74"/>
      <c r="C47" s="74"/>
      <c r="D47" s="78" t="s">
        <v>27</v>
      </c>
      <c r="E47" s="215"/>
      <c r="F47" s="215"/>
      <c r="G47" s="73"/>
      <c r="H47" s="48">
        <v>41</v>
      </c>
      <c r="I47" s="48">
        <f>'REKOD PRESTASI MURID'!B52</f>
        <v>0</v>
      </c>
      <c r="J47" s="48" t="str">
        <f t="shared" si="2"/>
        <v/>
      </c>
    </row>
    <row r="48" spans="1:10" s="41" customFormat="1" ht="22.5" customHeight="1" x14ac:dyDescent="0.15">
      <c r="A48" s="73"/>
      <c r="B48" s="79"/>
      <c r="C48" s="79"/>
      <c r="E48" s="204"/>
      <c r="F48" s="204"/>
      <c r="G48" s="73"/>
      <c r="H48" s="48">
        <v>42</v>
      </c>
      <c r="I48" s="48">
        <f>'REKOD PRESTASI MURID'!B53</f>
        <v>0</v>
      </c>
      <c r="J48" s="48" t="str">
        <f t="shared" si="2"/>
        <v/>
      </c>
    </row>
    <row r="49" spans="1:10" s="41" customFormat="1" ht="21" customHeight="1" x14ac:dyDescent="0.15">
      <c r="A49" s="73"/>
      <c r="B49" s="79"/>
      <c r="C49" s="79"/>
      <c r="D49" s="78"/>
      <c r="E49" s="204"/>
      <c r="F49" s="204"/>
      <c r="G49" s="73"/>
      <c r="H49" s="48">
        <v>43</v>
      </c>
      <c r="I49" s="48">
        <f>'REKOD PRESTASI MURID'!B54</f>
        <v>0</v>
      </c>
      <c r="J49" s="48" t="str">
        <f t="shared" si="2"/>
        <v/>
      </c>
    </row>
    <row r="50" spans="1:10" s="41" customFormat="1" x14ac:dyDescent="0.15">
      <c r="A50" s="73"/>
      <c r="B50" s="73"/>
      <c r="C50" s="73"/>
      <c r="D50" s="73"/>
      <c r="E50" s="73"/>
      <c r="F50" s="73"/>
      <c r="G50" s="73"/>
      <c r="H50" s="48">
        <v>44</v>
      </c>
      <c r="I50" s="48">
        <f>'REKOD PRESTASI MURID'!B55</f>
        <v>0</v>
      </c>
      <c r="J50" s="48" t="str">
        <f t="shared" si="2"/>
        <v/>
      </c>
    </row>
    <row r="51" spans="1:10" x14ac:dyDescent="0.15">
      <c r="H51" s="48">
        <v>45</v>
      </c>
      <c r="I51" s="48">
        <f>'REKOD PRESTASI MURID'!B56</f>
        <v>0</v>
      </c>
      <c r="J51" s="48" t="str">
        <f t="shared" si="2"/>
        <v/>
      </c>
    </row>
    <row r="52" spans="1:10" x14ac:dyDescent="0.15">
      <c r="H52" s="48">
        <v>46</v>
      </c>
      <c r="I52" s="48">
        <f>'REKOD PRESTASI MURID'!B57</f>
        <v>0</v>
      </c>
      <c r="J52" s="48" t="str">
        <f t="shared" si="2"/>
        <v/>
      </c>
    </row>
    <row r="53" spans="1:10" x14ac:dyDescent="0.15">
      <c r="H53" s="48">
        <v>47</v>
      </c>
      <c r="I53" s="48">
        <f>'REKOD PRESTASI MURID'!B58</f>
        <v>0</v>
      </c>
      <c r="J53" s="48" t="str">
        <f t="shared" si="2"/>
        <v/>
      </c>
    </row>
    <row r="54" spans="1:10" x14ac:dyDescent="0.15">
      <c r="H54" s="48">
        <v>48</v>
      </c>
      <c r="I54" s="48">
        <f>'REKOD PRESTASI MURID'!B59</f>
        <v>0</v>
      </c>
      <c r="J54" s="48" t="str">
        <f t="shared" si="2"/>
        <v/>
      </c>
    </row>
    <row r="55" spans="1:10" x14ac:dyDescent="0.15">
      <c r="B55" s="40" t="s">
        <v>28</v>
      </c>
      <c r="F55" s="80" t="s">
        <v>28</v>
      </c>
      <c r="H55" s="48">
        <v>49</v>
      </c>
      <c r="I55" s="48">
        <f>'REKOD PRESTASI MURID'!B60</f>
        <v>0</v>
      </c>
      <c r="J55" s="48" t="str">
        <f t="shared" si="2"/>
        <v/>
      </c>
    </row>
    <row r="56" spans="1:10" x14ac:dyDescent="0.15">
      <c r="B56" s="81" t="str">
        <f>'REKOD PRESTASI MURID'!$D$6</f>
        <v>PN. JULI HANINI BT JOHARI</v>
      </c>
      <c r="C56" s="81"/>
      <c r="D56" s="81"/>
      <c r="E56" s="81"/>
      <c r="F56" s="231" t="str">
        <f>'REKOD PRESTASI MURID'!B70</f>
        <v>EN. VELLAN A/L RAMAN</v>
      </c>
      <c r="H56" s="48">
        <v>50</v>
      </c>
      <c r="I56" s="48">
        <f>'REKOD PRESTASI MURID'!B61</f>
        <v>0</v>
      </c>
      <c r="J56" s="48" t="str">
        <f t="shared" si="2"/>
        <v/>
      </c>
    </row>
    <row r="57" spans="1:10" x14ac:dyDescent="0.15">
      <c r="B57" s="40" t="s">
        <v>29</v>
      </c>
      <c r="F57" s="80" t="str">
        <f>'REKOD PRESTASI MURID'!$B$71</f>
        <v>PENGETUA</v>
      </c>
      <c r="H57" s="48">
        <v>51</v>
      </c>
      <c r="I57" s="48">
        <f>'REKOD PRESTASI MURID'!B62</f>
        <v>0</v>
      </c>
      <c r="J57" s="48" t="str">
        <f t="shared" si="2"/>
        <v/>
      </c>
    </row>
    <row r="58" spans="1:10" x14ac:dyDescent="0.15">
      <c r="B58" s="40" t="str">
        <f>'REKOD PRESTASI MURID'!$B$72</f>
        <v>SMK BAHAU</v>
      </c>
      <c r="F58" s="80" t="str">
        <f>'REKOD PRESTASI MURID'!$B$72</f>
        <v>SMK BAHAU</v>
      </c>
      <c r="H58" s="48">
        <v>52</v>
      </c>
      <c r="I58" s="48">
        <f>'REKOD PRESTASI MURID'!B63</f>
        <v>0</v>
      </c>
      <c r="J58" s="48" t="str">
        <f t="shared" si="2"/>
        <v/>
      </c>
    </row>
    <row r="59" spans="1:10" x14ac:dyDescent="0.15">
      <c r="B59" s="80"/>
      <c r="C59" s="80"/>
      <c r="D59" s="80"/>
      <c r="E59" s="80"/>
      <c r="H59" s="48">
        <v>53</v>
      </c>
      <c r="I59" s="48">
        <f>'REKOD PRESTASI MURID'!B64</f>
        <v>0</v>
      </c>
      <c r="J59" s="48" t="str">
        <f t="shared" si="2"/>
        <v/>
      </c>
    </row>
    <row r="60" spans="1:10" x14ac:dyDescent="0.15">
      <c r="H60" s="48">
        <v>54</v>
      </c>
      <c r="I60" s="48">
        <f>'REKOD PRESTASI MURID'!B65</f>
        <v>0</v>
      </c>
      <c r="J60" s="48" t="str">
        <f t="shared" si="2"/>
        <v/>
      </c>
    </row>
    <row r="61" spans="1:10" s="40" customFormat="1" x14ac:dyDescent="0.15">
      <c r="G61" s="82"/>
      <c r="H61" s="48">
        <v>55</v>
      </c>
      <c r="I61" s="48">
        <f>'REKOD PRESTASI MURID'!B66</f>
        <v>0</v>
      </c>
      <c r="J61" s="48" t="str">
        <f t="shared" si="2"/>
        <v/>
      </c>
    </row>
    <row r="62" spans="1:10" s="40" customFormat="1" x14ac:dyDescent="0.15">
      <c r="G62" s="82"/>
      <c r="H62" s="48">
        <v>56</v>
      </c>
      <c r="I62" s="48">
        <f>'REKOD PRESTASI MURID'!B67</f>
        <v>0</v>
      </c>
      <c r="J62" s="48" t="str">
        <f t="shared" si="2"/>
        <v/>
      </c>
    </row>
    <row r="63" spans="1:10" s="40" customFormat="1" x14ac:dyDescent="0.15">
      <c r="G63" s="82"/>
      <c r="H63" s="48">
        <v>57</v>
      </c>
      <c r="I63" s="48">
        <f>'REKOD PRESTASI MURID'!B68</f>
        <v>0</v>
      </c>
      <c r="J63" s="48" t="str">
        <f t="shared" si="2"/>
        <v/>
      </c>
    </row>
    <row r="64" spans="1:10" s="40" customFormat="1" x14ac:dyDescent="0.15">
      <c r="G64" s="82"/>
      <c r="H64" s="48">
        <v>58</v>
      </c>
      <c r="I64" s="48"/>
      <c r="J64" s="48"/>
    </row>
    <row r="65" spans="4:10" s="40" customFormat="1" x14ac:dyDescent="0.15">
      <c r="G65" s="82"/>
      <c r="H65" s="48">
        <v>59</v>
      </c>
      <c r="I65" s="48"/>
      <c r="J65" s="48"/>
    </row>
    <row r="66" spans="4:10" s="40" customFormat="1" x14ac:dyDescent="0.15">
      <c r="D66" s="81"/>
      <c r="E66" s="81"/>
      <c r="G66" s="82"/>
      <c r="H66" s="48">
        <v>60</v>
      </c>
      <c r="I66" s="48"/>
      <c r="J66" s="48"/>
    </row>
    <row r="67" spans="4:10" s="40" customFormat="1" x14ac:dyDescent="0.15">
      <c r="G67" s="82"/>
      <c r="H67" s="48">
        <v>61</v>
      </c>
      <c r="I67" s="48"/>
      <c r="J67" s="48"/>
    </row>
    <row r="68" spans="4:10" s="40" customFormat="1" x14ac:dyDescent="0.15">
      <c r="G68" s="82"/>
      <c r="H68" s="48">
        <v>62</v>
      </c>
      <c r="I68" s="48"/>
      <c r="J68" s="48"/>
    </row>
    <row r="69" spans="4:10" s="40" customFormat="1" x14ac:dyDescent="0.15">
      <c r="G69" s="82"/>
      <c r="H69" s="48">
        <v>63</v>
      </c>
      <c r="I69" s="48"/>
      <c r="J69" s="48"/>
    </row>
    <row r="70" spans="4:10" s="40" customFormat="1" x14ac:dyDescent="0.15">
      <c r="G70" s="82"/>
      <c r="H70" s="48">
        <v>64</v>
      </c>
      <c r="I70" s="48"/>
      <c r="J70" s="48"/>
    </row>
    <row r="71" spans="4:10" s="40" customFormat="1" x14ac:dyDescent="0.15">
      <c r="G71" s="82"/>
      <c r="H71" s="48">
        <v>65</v>
      </c>
      <c r="I71" s="48"/>
      <c r="J71" s="48"/>
    </row>
    <row r="72" spans="4:10" s="40" customFormat="1" x14ac:dyDescent="0.15">
      <c r="G72" s="82"/>
      <c r="H72" s="48">
        <v>66</v>
      </c>
      <c r="I72" s="48"/>
      <c r="J72" s="48"/>
    </row>
    <row r="73" spans="4:10" x14ac:dyDescent="0.15">
      <c r="H73" s="48">
        <v>67</v>
      </c>
      <c r="I73" s="48"/>
      <c r="J73" s="48"/>
    </row>
    <row r="74" spans="4:10" x14ac:dyDescent="0.15">
      <c r="H74" s="48">
        <v>68</v>
      </c>
      <c r="I74" s="48"/>
      <c r="J74" s="48"/>
    </row>
    <row r="75" spans="4:10" x14ac:dyDescent="0.15">
      <c r="H75" s="48">
        <v>69</v>
      </c>
      <c r="I75" s="48"/>
      <c r="J75" s="48"/>
    </row>
    <row r="76" spans="4:10" x14ac:dyDescent="0.15">
      <c r="H76" s="85"/>
      <c r="I76" s="86"/>
      <c r="J76" s="40"/>
    </row>
    <row r="77" spans="4:10" x14ac:dyDescent="0.15">
      <c r="H77" s="85"/>
      <c r="I77" s="86"/>
      <c r="J77" s="40"/>
    </row>
    <row r="78" spans="4:10" x14ac:dyDescent="0.15">
      <c r="H78" s="85"/>
      <c r="I78" s="86"/>
      <c r="J78" s="40"/>
    </row>
    <row r="79" spans="4:10" x14ac:dyDescent="0.15">
      <c r="H79" s="85"/>
      <c r="I79" s="86"/>
      <c r="J79" s="40"/>
    </row>
    <row r="80" spans="4:10" x14ac:dyDescent="0.15">
      <c r="H80" s="85"/>
      <c r="I80" s="86"/>
      <c r="J80" s="40"/>
    </row>
    <row r="81" spans="8:10" x14ac:dyDescent="0.15">
      <c r="H81" s="85"/>
      <c r="I81" s="86"/>
      <c r="J81" s="40"/>
    </row>
    <row r="82" spans="8:10" x14ac:dyDescent="0.15">
      <c r="H82" s="85"/>
      <c r="I82" s="86"/>
      <c r="J82" s="40"/>
    </row>
    <row r="83" spans="8:10" x14ac:dyDescent="0.15">
      <c r="H83" s="85"/>
      <c r="I83" s="86"/>
      <c r="J83" s="40"/>
    </row>
    <row r="84" spans="8:10" x14ac:dyDescent="0.15">
      <c r="H84" s="85"/>
      <c r="I84" s="86"/>
      <c r="J84" s="40"/>
    </row>
    <row r="85" spans="8:10" x14ac:dyDescent="0.15">
      <c r="H85" s="85"/>
      <c r="I85" s="86"/>
      <c r="J85" s="40"/>
    </row>
    <row r="86" spans="8:10" x14ac:dyDescent="0.15">
      <c r="H86" s="85"/>
      <c r="I86" s="40"/>
      <c r="J86" s="40"/>
    </row>
    <row r="87" spans="8:10" x14ac:dyDescent="0.15">
      <c r="H87" s="85"/>
      <c r="I87" s="40"/>
      <c r="J87" s="40"/>
    </row>
  </sheetData>
  <sheetProtection algorithmName="SHA-512" hashValue="GW5AYEZQVi24GSDojgTDq/4tzQAdxZ264LZBvV7AxKb/TztiLM/6mpvbGfcD8bMJwsK+3y9GCJwWpO7X/wOETQ==" saltValue="Gd/cEgeQKlL0A2IpVajU5w==" spinCount="100000" sheet="1" objects="1" scenarios="1"/>
  <mergeCells count="20">
    <mergeCell ref="B1:F1"/>
    <mergeCell ref="B2:F2"/>
    <mergeCell ref="B3:F3"/>
    <mergeCell ref="B4:F4"/>
    <mergeCell ref="H4:J4"/>
    <mergeCell ref="B8:C8"/>
    <mergeCell ref="E49:F49"/>
    <mergeCell ref="B9:C9"/>
    <mergeCell ref="B10:C10"/>
    <mergeCell ref="B11:C11"/>
    <mergeCell ref="B13:C13"/>
    <mergeCell ref="B17:D17"/>
    <mergeCell ref="E15:E16"/>
    <mergeCell ref="E17:F17"/>
    <mergeCell ref="B19:C19"/>
    <mergeCell ref="E47:F47"/>
    <mergeCell ref="E48:F48"/>
    <mergeCell ref="F15:F16"/>
    <mergeCell ref="B15:D16"/>
    <mergeCell ref="B20:C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1">
              <controlPr defaultSize="0" print="0" autoLine="0" autoPict="0">
                <anchor moveWithCells="1">
                  <from>
                    <xdr:col>5</xdr:col>
                    <xdr:colOff>3429000</xdr:colOff>
                    <xdr:row>7</xdr:row>
                    <xdr:rowOff>63500</xdr:rowOff>
                  </from>
                  <to>
                    <xdr:col>6</xdr:col>
                    <xdr:colOff>63500</xdr:colOff>
                    <xdr:row>8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12"/>
  <sheetViews>
    <sheetView showGridLines="0" topLeftCell="A141" zoomScale="80" zoomScaleNormal="80" zoomScaleSheetLayoutView="100" workbookViewId="0">
      <selection activeCell="B146" sqref="B146"/>
    </sheetView>
  </sheetViews>
  <sheetFormatPr baseColWidth="10" defaultColWidth="9.1640625" defaultRowHeight="14" zeroHeight="1" x14ac:dyDescent="0.2"/>
  <cols>
    <col min="1" max="1" width="20.83203125" style="26" customWidth="1"/>
    <col min="2" max="2" width="104.6640625" style="27" customWidth="1"/>
    <col min="3" max="4" width="9.1640625" style="26" customWidth="1"/>
    <col min="5" max="5" width="9.1640625" style="26" bestFit="1"/>
    <col min="6" max="16384" width="9.1640625" style="26"/>
  </cols>
  <sheetData>
    <row r="1" spans="1:9" ht="39.75" customHeight="1" x14ac:dyDescent="0.2">
      <c r="A1" s="28" t="s">
        <v>30</v>
      </c>
      <c r="B1" s="29"/>
    </row>
    <row r="2" spans="1:9" x14ac:dyDescent="0.2">
      <c r="A2" s="30"/>
      <c r="B2" s="31"/>
    </row>
    <row r="3" spans="1:9" ht="15" x14ac:dyDescent="0.2">
      <c r="A3" s="164" t="s">
        <v>25</v>
      </c>
      <c r="B3" s="165" t="s">
        <v>100</v>
      </c>
    </row>
    <row r="4" spans="1:9" ht="39.75" customHeight="1" x14ac:dyDescent="0.2">
      <c r="A4" s="166">
        <v>1</v>
      </c>
      <c r="B4" s="167" t="s">
        <v>105</v>
      </c>
    </row>
    <row r="5" spans="1:9" ht="39.75" customHeight="1" x14ac:dyDescent="0.2">
      <c r="A5" s="166">
        <v>2</v>
      </c>
      <c r="B5" s="167" t="s">
        <v>106</v>
      </c>
    </row>
    <row r="6" spans="1:9" ht="39.75" customHeight="1" x14ac:dyDescent="0.2">
      <c r="A6" s="166">
        <v>3</v>
      </c>
      <c r="B6" s="167" t="s">
        <v>107</v>
      </c>
    </row>
    <row r="7" spans="1:9" ht="39.75" customHeight="1" x14ac:dyDescent="0.2">
      <c r="A7" s="166">
        <v>4</v>
      </c>
      <c r="B7" s="167" t="s">
        <v>102</v>
      </c>
    </row>
    <row r="8" spans="1:9" ht="39.75" customHeight="1" x14ac:dyDescent="0.2">
      <c r="A8" s="166">
        <v>5</v>
      </c>
      <c r="B8" s="167" t="s">
        <v>103</v>
      </c>
    </row>
    <row r="9" spans="1:9" ht="39.75" customHeight="1" x14ac:dyDescent="0.2">
      <c r="A9" s="166">
        <v>6</v>
      </c>
      <c r="B9" s="167" t="s">
        <v>104</v>
      </c>
    </row>
    <row r="10" spans="1:9" x14ac:dyDescent="0.2">
      <c r="A10" s="30"/>
      <c r="B10" s="31"/>
    </row>
    <row r="11" spans="1:9" ht="17" x14ac:dyDescent="0.2">
      <c r="A11" s="164" t="s">
        <v>25</v>
      </c>
      <c r="B11" s="175" t="s">
        <v>97</v>
      </c>
    </row>
    <row r="12" spans="1:9" ht="39.75" customHeight="1" x14ac:dyDescent="0.2">
      <c r="A12" s="166">
        <v>1</v>
      </c>
      <c r="B12" s="167" t="s">
        <v>108</v>
      </c>
    </row>
    <row r="13" spans="1:9" ht="39.75" customHeight="1" x14ac:dyDescent="0.2">
      <c r="A13" s="166">
        <v>2</v>
      </c>
      <c r="B13" s="167" t="s">
        <v>109</v>
      </c>
    </row>
    <row r="14" spans="1:9" ht="39.75" customHeight="1" x14ac:dyDescent="0.2">
      <c r="A14" s="166">
        <v>3</v>
      </c>
      <c r="B14" s="167" t="s">
        <v>110</v>
      </c>
    </row>
    <row r="15" spans="1:9" ht="39.75" customHeight="1" x14ac:dyDescent="0.2">
      <c r="A15" s="166">
        <v>4</v>
      </c>
      <c r="B15" s="167" t="s">
        <v>111</v>
      </c>
      <c r="I15" s="34"/>
    </row>
    <row r="16" spans="1:9" ht="39.75" customHeight="1" x14ac:dyDescent="0.2">
      <c r="A16" s="166">
        <v>5</v>
      </c>
      <c r="B16" s="167" t="s">
        <v>112</v>
      </c>
    </row>
    <row r="17" spans="1:2" ht="39.75" customHeight="1" x14ac:dyDescent="0.2">
      <c r="A17" s="166">
        <v>6</v>
      </c>
      <c r="B17" s="167" t="s">
        <v>113</v>
      </c>
    </row>
    <row r="18" spans="1:2" x14ac:dyDescent="0.2">
      <c r="A18" s="30"/>
      <c r="B18" s="31"/>
    </row>
    <row r="19" spans="1:2" ht="15" x14ac:dyDescent="0.2">
      <c r="A19" s="164" t="s">
        <v>25</v>
      </c>
      <c r="B19" s="165" t="s">
        <v>98</v>
      </c>
    </row>
    <row r="20" spans="1:2" ht="36.75" customHeight="1" x14ac:dyDescent="0.2">
      <c r="A20" s="166">
        <v>1</v>
      </c>
      <c r="B20" s="167" t="s">
        <v>114</v>
      </c>
    </row>
    <row r="21" spans="1:2" ht="36.75" customHeight="1" x14ac:dyDescent="0.2">
      <c r="A21" s="166">
        <v>2</v>
      </c>
      <c r="B21" s="167" t="s">
        <v>115</v>
      </c>
    </row>
    <row r="22" spans="1:2" ht="36.75" customHeight="1" x14ac:dyDescent="0.2">
      <c r="A22" s="166">
        <v>3</v>
      </c>
      <c r="B22" s="167" t="s">
        <v>116</v>
      </c>
    </row>
    <row r="23" spans="1:2" ht="36.75" customHeight="1" x14ac:dyDescent="0.2">
      <c r="A23" s="166">
        <v>4</v>
      </c>
      <c r="B23" s="167" t="s">
        <v>117</v>
      </c>
    </row>
    <row r="24" spans="1:2" ht="36.75" customHeight="1" x14ac:dyDescent="0.2">
      <c r="A24" s="166">
        <v>5</v>
      </c>
      <c r="B24" s="167" t="s">
        <v>118</v>
      </c>
    </row>
    <row r="25" spans="1:2" ht="36.75" customHeight="1" x14ac:dyDescent="0.2">
      <c r="A25" s="166">
        <v>6</v>
      </c>
      <c r="B25" s="167" t="s">
        <v>119</v>
      </c>
    </row>
    <row r="26" spans="1:2" x14ac:dyDescent="0.2"/>
    <row r="27" spans="1:2" ht="30" x14ac:dyDescent="0.2">
      <c r="A27" s="177" t="s">
        <v>25</v>
      </c>
      <c r="B27" s="165" t="s">
        <v>99</v>
      </c>
    </row>
    <row r="28" spans="1:2" ht="49.5" customHeight="1" x14ac:dyDescent="0.2">
      <c r="A28" s="32">
        <v>1</v>
      </c>
      <c r="B28" s="167" t="s">
        <v>120</v>
      </c>
    </row>
    <row r="29" spans="1:2" ht="49.5" customHeight="1" x14ac:dyDescent="0.2">
      <c r="A29" s="32">
        <v>2</v>
      </c>
      <c r="B29" s="167" t="s">
        <v>121</v>
      </c>
    </row>
    <row r="30" spans="1:2" ht="49.5" customHeight="1" x14ac:dyDescent="0.2">
      <c r="A30" s="32">
        <v>3</v>
      </c>
      <c r="B30" s="167" t="s">
        <v>122</v>
      </c>
    </row>
    <row r="31" spans="1:2" ht="49.5" customHeight="1" x14ac:dyDescent="0.2">
      <c r="A31" s="32">
        <v>4</v>
      </c>
      <c r="B31" s="167" t="s">
        <v>123</v>
      </c>
    </row>
    <row r="32" spans="1:2" ht="49.5" customHeight="1" x14ac:dyDescent="0.2">
      <c r="A32" s="32">
        <v>5</v>
      </c>
      <c r="B32" s="167" t="s">
        <v>124</v>
      </c>
    </row>
    <row r="33" spans="1:2" ht="49.5" customHeight="1" x14ac:dyDescent="0.2">
      <c r="A33" s="32">
        <v>6</v>
      </c>
      <c r="B33" s="167" t="s">
        <v>125</v>
      </c>
    </row>
    <row r="34" spans="1:2" x14ac:dyDescent="0.2"/>
    <row r="35" spans="1:2" ht="30" hidden="1" x14ac:dyDescent="0.2">
      <c r="A35" s="33" t="s">
        <v>25</v>
      </c>
      <c r="B35" s="36"/>
    </row>
    <row r="36" spans="1:2" hidden="1" x14ac:dyDescent="0.2">
      <c r="A36" s="32">
        <v>1</v>
      </c>
      <c r="B36" s="37"/>
    </row>
    <row r="37" spans="1:2" hidden="1" x14ac:dyDescent="0.2">
      <c r="A37" s="32">
        <v>2</v>
      </c>
      <c r="B37" s="37"/>
    </row>
    <row r="38" spans="1:2" hidden="1" x14ac:dyDescent="0.2">
      <c r="A38" s="32">
        <v>3</v>
      </c>
      <c r="B38" s="37"/>
    </row>
    <row r="39" spans="1:2" hidden="1" x14ac:dyDescent="0.2">
      <c r="A39" s="32">
        <v>4</v>
      </c>
      <c r="B39" s="37"/>
    </row>
    <row r="40" spans="1:2" hidden="1" x14ac:dyDescent="0.2">
      <c r="A40" s="32">
        <v>5</v>
      </c>
      <c r="B40" s="37"/>
    </row>
    <row r="41" spans="1:2" hidden="1" x14ac:dyDescent="0.2">
      <c r="A41" s="32">
        <v>6</v>
      </c>
      <c r="B41" s="37"/>
    </row>
    <row r="42" spans="1:2" hidden="1" x14ac:dyDescent="0.2">
      <c r="B42" s="35"/>
    </row>
    <row r="43" spans="1:2" ht="30" hidden="1" x14ac:dyDescent="0.2">
      <c r="A43" s="33" t="s">
        <v>25</v>
      </c>
      <c r="B43" s="36"/>
    </row>
    <row r="44" spans="1:2" hidden="1" x14ac:dyDescent="0.2">
      <c r="A44" s="32">
        <v>1</v>
      </c>
      <c r="B44" s="37"/>
    </row>
    <row r="45" spans="1:2" hidden="1" x14ac:dyDescent="0.2">
      <c r="A45" s="32">
        <v>2</v>
      </c>
      <c r="B45" s="37"/>
    </row>
    <row r="46" spans="1:2" hidden="1" x14ac:dyDescent="0.2">
      <c r="A46" s="32">
        <v>3</v>
      </c>
      <c r="B46" s="37"/>
    </row>
    <row r="47" spans="1:2" hidden="1" x14ac:dyDescent="0.2">
      <c r="A47" s="32">
        <v>4</v>
      </c>
      <c r="B47" s="37"/>
    </row>
    <row r="48" spans="1:2" hidden="1" x14ac:dyDescent="0.2">
      <c r="A48" s="32">
        <v>5</v>
      </c>
      <c r="B48" s="37"/>
    </row>
    <row r="49" spans="1:2" hidden="1" x14ac:dyDescent="0.2">
      <c r="A49" s="32">
        <v>6</v>
      </c>
      <c r="B49" s="37"/>
    </row>
    <row r="50" spans="1:2" hidden="1" x14ac:dyDescent="0.2">
      <c r="B50" s="35"/>
    </row>
    <row r="51" spans="1:2" ht="30" hidden="1" x14ac:dyDescent="0.2">
      <c r="A51" s="33" t="s">
        <v>25</v>
      </c>
      <c r="B51" s="36"/>
    </row>
    <row r="52" spans="1:2" hidden="1" x14ac:dyDescent="0.2">
      <c r="A52" s="32">
        <v>1</v>
      </c>
      <c r="B52" s="37"/>
    </row>
    <row r="53" spans="1:2" hidden="1" x14ac:dyDescent="0.2">
      <c r="A53" s="32">
        <v>2</v>
      </c>
      <c r="B53" s="37"/>
    </row>
    <row r="54" spans="1:2" hidden="1" x14ac:dyDescent="0.2">
      <c r="A54" s="32">
        <v>3</v>
      </c>
      <c r="B54" s="37"/>
    </row>
    <row r="55" spans="1:2" hidden="1" x14ac:dyDescent="0.2">
      <c r="A55" s="32">
        <v>4</v>
      </c>
      <c r="B55" s="37"/>
    </row>
    <row r="56" spans="1:2" hidden="1" x14ac:dyDescent="0.2">
      <c r="A56" s="32">
        <v>5</v>
      </c>
      <c r="B56" s="37"/>
    </row>
    <row r="57" spans="1:2" hidden="1" x14ac:dyDescent="0.2">
      <c r="A57" s="32">
        <v>6</v>
      </c>
      <c r="B57" s="37"/>
    </row>
    <row r="58" spans="1:2" hidden="1" x14ac:dyDescent="0.2">
      <c r="B58" s="35"/>
    </row>
    <row r="59" spans="1:2" ht="30" hidden="1" x14ac:dyDescent="0.2">
      <c r="A59" s="33" t="s">
        <v>25</v>
      </c>
      <c r="B59" s="36"/>
    </row>
    <row r="60" spans="1:2" hidden="1" x14ac:dyDescent="0.2">
      <c r="A60" s="32">
        <v>1</v>
      </c>
      <c r="B60" s="37"/>
    </row>
    <row r="61" spans="1:2" hidden="1" x14ac:dyDescent="0.2">
      <c r="A61" s="32">
        <v>2</v>
      </c>
      <c r="B61" s="37"/>
    </row>
    <row r="62" spans="1:2" hidden="1" x14ac:dyDescent="0.2">
      <c r="A62" s="32">
        <v>3</v>
      </c>
      <c r="B62" s="37"/>
    </row>
    <row r="63" spans="1:2" hidden="1" x14ac:dyDescent="0.2">
      <c r="A63" s="32">
        <v>4</v>
      </c>
      <c r="B63" s="37"/>
    </row>
    <row r="64" spans="1:2" hidden="1" x14ac:dyDescent="0.2">
      <c r="A64" s="32">
        <v>5</v>
      </c>
      <c r="B64" s="37"/>
    </row>
    <row r="65" spans="1:2" hidden="1" x14ac:dyDescent="0.2">
      <c r="A65" s="32">
        <v>6</v>
      </c>
      <c r="B65" s="37"/>
    </row>
    <row r="66" spans="1:2" hidden="1" x14ac:dyDescent="0.2">
      <c r="B66" s="35"/>
    </row>
    <row r="67" spans="1:2" ht="30" hidden="1" x14ac:dyDescent="0.2">
      <c r="A67" s="33" t="s">
        <v>25</v>
      </c>
      <c r="B67" s="36"/>
    </row>
    <row r="68" spans="1:2" hidden="1" x14ac:dyDescent="0.2">
      <c r="A68" s="32">
        <v>1</v>
      </c>
      <c r="B68" s="37"/>
    </row>
    <row r="69" spans="1:2" hidden="1" x14ac:dyDescent="0.2">
      <c r="A69" s="32">
        <v>2</v>
      </c>
      <c r="B69" s="37"/>
    </row>
    <row r="70" spans="1:2" hidden="1" x14ac:dyDescent="0.2">
      <c r="A70" s="32">
        <v>3</v>
      </c>
      <c r="B70" s="37"/>
    </row>
    <row r="71" spans="1:2" hidden="1" x14ac:dyDescent="0.2">
      <c r="A71" s="32">
        <v>4</v>
      </c>
      <c r="B71" s="37"/>
    </row>
    <row r="72" spans="1:2" hidden="1" x14ac:dyDescent="0.2">
      <c r="A72" s="32">
        <v>5</v>
      </c>
      <c r="B72" s="37"/>
    </row>
    <row r="73" spans="1:2" hidden="1" x14ac:dyDescent="0.2">
      <c r="A73" s="32">
        <v>6</v>
      </c>
      <c r="B73" s="37"/>
    </row>
    <row r="74" spans="1:2" hidden="1" x14ac:dyDescent="0.2">
      <c r="B74" s="35"/>
    </row>
    <row r="75" spans="1:2" ht="30" hidden="1" x14ac:dyDescent="0.2">
      <c r="A75" s="33" t="s">
        <v>25</v>
      </c>
      <c r="B75" s="36"/>
    </row>
    <row r="76" spans="1:2" hidden="1" x14ac:dyDescent="0.2">
      <c r="A76" s="32">
        <v>1</v>
      </c>
      <c r="B76" s="37"/>
    </row>
    <row r="77" spans="1:2" hidden="1" x14ac:dyDescent="0.2">
      <c r="A77" s="32">
        <v>2</v>
      </c>
      <c r="B77" s="37"/>
    </row>
    <row r="78" spans="1:2" hidden="1" x14ac:dyDescent="0.2">
      <c r="A78" s="32">
        <v>3</v>
      </c>
      <c r="B78" s="37"/>
    </row>
    <row r="79" spans="1:2" hidden="1" x14ac:dyDescent="0.2">
      <c r="A79" s="32">
        <v>4</v>
      </c>
      <c r="B79" s="37"/>
    </row>
    <row r="80" spans="1:2" hidden="1" x14ac:dyDescent="0.2">
      <c r="A80" s="32">
        <v>5</v>
      </c>
      <c r="B80" s="37"/>
    </row>
    <row r="81" spans="1:2" hidden="1" x14ac:dyDescent="0.2">
      <c r="A81" s="32">
        <v>6</v>
      </c>
      <c r="B81" s="37"/>
    </row>
    <row r="82" spans="1:2" hidden="1" x14ac:dyDescent="0.2">
      <c r="B82" s="35"/>
    </row>
    <row r="83" spans="1:2" ht="30" hidden="1" x14ac:dyDescent="0.2">
      <c r="A83" s="33" t="s">
        <v>25</v>
      </c>
      <c r="B83" s="36"/>
    </row>
    <row r="84" spans="1:2" hidden="1" x14ac:dyDescent="0.2">
      <c r="A84" s="32">
        <v>1</v>
      </c>
      <c r="B84" s="37"/>
    </row>
    <row r="85" spans="1:2" hidden="1" x14ac:dyDescent="0.2">
      <c r="A85" s="32">
        <v>2</v>
      </c>
      <c r="B85" s="37"/>
    </row>
    <row r="86" spans="1:2" hidden="1" x14ac:dyDescent="0.2">
      <c r="A86" s="32">
        <v>3</v>
      </c>
      <c r="B86" s="37"/>
    </row>
    <row r="87" spans="1:2" hidden="1" x14ac:dyDescent="0.2">
      <c r="A87" s="32">
        <v>4</v>
      </c>
      <c r="B87" s="37"/>
    </row>
    <row r="88" spans="1:2" hidden="1" x14ac:dyDescent="0.2">
      <c r="A88" s="32">
        <v>5</v>
      </c>
      <c r="B88" s="37"/>
    </row>
    <row r="89" spans="1:2" hidden="1" x14ac:dyDescent="0.2">
      <c r="A89" s="32">
        <v>6</v>
      </c>
      <c r="B89" s="37"/>
    </row>
    <row r="90" spans="1:2" hidden="1" x14ac:dyDescent="0.2">
      <c r="B90" s="35"/>
    </row>
    <row r="91" spans="1:2" ht="30" hidden="1" x14ac:dyDescent="0.2">
      <c r="A91" s="33" t="s">
        <v>25</v>
      </c>
      <c r="B91" s="36"/>
    </row>
    <row r="92" spans="1:2" hidden="1" x14ac:dyDescent="0.2">
      <c r="A92" s="32">
        <v>1</v>
      </c>
      <c r="B92" s="37"/>
    </row>
    <row r="93" spans="1:2" hidden="1" x14ac:dyDescent="0.2">
      <c r="A93" s="32">
        <v>2</v>
      </c>
      <c r="B93" s="37"/>
    </row>
    <row r="94" spans="1:2" hidden="1" x14ac:dyDescent="0.2">
      <c r="A94" s="32">
        <v>3</v>
      </c>
      <c r="B94" s="37"/>
    </row>
    <row r="95" spans="1:2" hidden="1" x14ac:dyDescent="0.2">
      <c r="A95" s="32">
        <v>4</v>
      </c>
      <c r="B95" s="37"/>
    </row>
    <row r="96" spans="1:2" hidden="1" x14ac:dyDescent="0.2">
      <c r="A96" s="32">
        <v>5</v>
      </c>
      <c r="B96" s="37"/>
    </row>
    <row r="97" spans="1:2" hidden="1" x14ac:dyDescent="0.2">
      <c r="A97" s="32">
        <v>6</v>
      </c>
      <c r="B97" s="37"/>
    </row>
    <row r="98" spans="1:2" hidden="1" x14ac:dyDescent="0.2">
      <c r="B98" s="35"/>
    </row>
    <row r="99" spans="1:2" hidden="1" x14ac:dyDescent="0.2">
      <c r="A99" s="38" t="s">
        <v>25</v>
      </c>
      <c r="B99" s="36"/>
    </row>
    <row r="100" spans="1:2" hidden="1" x14ac:dyDescent="0.2">
      <c r="A100" s="32">
        <v>1</v>
      </c>
      <c r="B100" s="37"/>
    </row>
    <row r="101" spans="1:2" hidden="1" x14ac:dyDescent="0.2">
      <c r="A101" s="32">
        <v>2</v>
      </c>
      <c r="B101" s="37"/>
    </row>
    <row r="102" spans="1:2" hidden="1" x14ac:dyDescent="0.2">
      <c r="A102" s="32">
        <v>3</v>
      </c>
      <c r="B102" s="37"/>
    </row>
    <row r="103" spans="1:2" hidden="1" x14ac:dyDescent="0.2">
      <c r="A103" s="32">
        <v>4</v>
      </c>
      <c r="B103" s="37"/>
    </row>
    <row r="104" spans="1:2" hidden="1" x14ac:dyDescent="0.2">
      <c r="A104" s="32">
        <v>5</v>
      </c>
      <c r="B104" s="37"/>
    </row>
    <row r="105" spans="1:2" hidden="1" x14ac:dyDescent="0.2">
      <c r="A105" s="32">
        <v>6</v>
      </c>
      <c r="B105" s="37"/>
    </row>
    <row r="106" spans="1:2" hidden="1" x14ac:dyDescent="0.2">
      <c r="B106" s="35"/>
    </row>
    <row r="107" spans="1:2" hidden="1" x14ac:dyDescent="0.2">
      <c r="A107" s="38" t="s">
        <v>25</v>
      </c>
      <c r="B107" s="36"/>
    </row>
    <row r="108" spans="1:2" hidden="1" x14ac:dyDescent="0.2">
      <c r="A108" s="32">
        <v>1</v>
      </c>
      <c r="B108" s="37"/>
    </row>
    <row r="109" spans="1:2" hidden="1" x14ac:dyDescent="0.2">
      <c r="A109" s="32">
        <v>2</v>
      </c>
      <c r="B109" s="37"/>
    </row>
    <row r="110" spans="1:2" hidden="1" x14ac:dyDescent="0.2">
      <c r="A110" s="32">
        <v>3</v>
      </c>
      <c r="B110" s="37"/>
    </row>
    <row r="111" spans="1:2" hidden="1" x14ac:dyDescent="0.2">
      <c r="A111" s="32">
        <v>4</v>
      </c>
      <c r="B111" s="37"/>
    </row>
    <row r="112" spans="1:2" hidden="1" x14ac:dyDescent="0.2">
      <c r="A112" s="32">
        <v>5</v>
      </c>
      <c r="B112" s="37"/>
    </row>
    <row r="113" spans="1:2" hidden="1" x14ac:dyDescent="0.2">
      <c r="A113" s="32">
        <v>6</v>
      </c>
      <c r="B113" s="37"/>
    </row>
    <row r="114" spans="1:2" hidden="1" x14ac:dyDescent="0.2">
      <c r="B114" s="35"/>
    </row>
    <row r="115" spans="1:2" hidden="1" x14ac:dyDescent="0.2">
      <c r="A115" s="38" t="s">
        <v>25</v>
      </c>
      <c r="B115" s="36"/>
    </row>
    <row r="116" spans="1:2" hidden="1" x14ac:dyDescent="0.2">
      <c r="A116" s="32">
        <v>1</v>
      </c>
      <c r="B116" s="37"/>
    </row>
    <row r="117" spans="1:2" hidden="1" x14ac:dyDescent="0.2">
      <c r="A117" s="32">
        <v>2</v>
      </c>
      <c r="B117" s="37"/>
    </row>
    <row r="118" spans="1:2" hidden="1" x14ac:dyDescent="0.2">
      <c r="A118" s="32">
        <v>3</v>
      </c>
      <c r="B118" s="37"/>
    </row>
    <row r="119" spans="1:2" hidden="1" x14ac:dyDescent="0.2">
      <c r="A119" s="32">
        <v>4</v>
      </c>
      <c r="B119" s="37"/>
    </row>
    <row r="120" spans="1:2" hidden="1" x14ac:dyDescent="0.2">
      <c r="A120" s="32">
        <v>5</v>
      </c>
      <c r="B120" s="37"/>
    </row>
    <row r="121" spans="1:2" hidden="1" x14ac:dyDescent="0.2">
      <c r="A121" s="32">
        <v>6</v>
      </c>
      <c r="B121" s="37"/>
    </row>
    <row r="122" spans="1:2" hidden="1" x14ac:dyDescent="0.2">
      <c r="B122" s="35"/>
    </row>
    <row r="123" spans="1:2" hidden="1" x14ac:dyDescent="0.2">
      <c r="A123" s="38" t="s">
        <v>25</v>
      </c>
      <c r="B123" s="36"/>
    </row>
    <row r="124" spans="1:2" hidden="1" x14ac:dyDescent="0.2">
      <c r="A124" s="32">
        <v>1</v>
      </c>
      <c r="B124" s="37"/>
    </row>
    <row r="125" spans="1:2" hidden="1" x14ac:dyDescent="0.2">
      <c r="A125" s="32">
        <v>2</v>
      </c>
      <c r="B125" s="37"/>
    </row>
    <row r="126" spans="1:2" hidden="1" x14ac:dyDescent="0.2">
      <c r="A126" s="32">
        <v>3</v>
      </c>
      <c r="B126" s="37"/>
    </row>
    <row r="127" spans="1:2" hidden="1" x14ac:dyDescent="0.2">
      <c r="A127" s="32">
        <v>4</v>
      </c>
      <c r="B127" s="37"/>
    </row>
    <row r="128" spans="1:2" hidden="1" x14ac:dyDescent="0.2">
      <c r="A128" s="32">
        <v>5</v>
      </c>
      <c r="B128" s="37"/>
    </row>
    <row r="129" spans="1:2" hidden="1" x14ac:dyDescent="0.2">
      <c r="A129" s="32">
        <v>6</v>
      </c>
      <c r="B129" s="37"/>
    </row>
    <row r="131" spans="1:2" hidden="1" x14ac:dyDescent="0.2">
      <c r="A131" s="38" t="s">
        <v>25</v>
      </c>
      <c r="B131" s="36"/>
    </row>
    <row r="132" spans="1:2" hidden="1" x14ac:dyDescent="0.2">
      <c r="A132" s="32">
        <v>1</v>
      </c>
      <c r="B132" s="37"/>
    </row>
    <row r="133" spans="1:2" hidden="1" x14ac:dyDescent="0.2">
      <c r="A133" s="32">
        <v>2</v>
      </c>
      <c r="B133" s="37"/>
    </row>
    <row r="134" spans="1:2" hidden="1" x14ac:dyDescent="0.2">
      <c r="A134" s="32">
        <v>3</v>
      </c>
      <c r="B134" s="37"/>
    </row>
    <row r="135" spans="1:2" hidden="1" x14ac:dyDescent="0.2">
      <c r="A135" s="32">
        <v>4</v>
      </c>
      <c r="B135" s="37"/>
    </row>
    <row r="136" spans="1:2" hidden="1" x14ac:dyDescent="0.2">
      <c r="A136" s="32">
        <v>5</v>
      </c>
      <c r="B136" s="37"/>
    </row>
    <row r="137" spans="1:2" hidden="1" x14ac:dyDescent="0.2">
      <c r="A137" s="32">
        <v>6</v>
      </c>
      <c r="B137" s="37"/>
    </row>
    <row r="138" spans="1:2" ht="30" x14ac:dyDescent="0.2">
      <c r="A138" s="177" t="s">
        <v>25</v>
      </c>
      <c r="B138" s="165" t="s">
        <v>87</v>
      </c>
    </row>
    <row r="139" spans="1:2" ht="39" customHeight="1" x14ac:dyDescent="0.2">
      <c r="A139" s="32">
        <v>1</v>
      </c>
      <c r="B139" s="167" t="s">
        <v>126</v>
      </c>
    </row>
    <row r="140" spans="1:2" ht="70.5" customHeight="1" x14ac:dyDescent="0.2">
      <c r="A140" s="32">
        <v>2</v>
      </c>
      <c r="B140" s="167" t="s">
        <v>127</v>
      </c>
    </row>
    <row r="141" spans="1:2" ht="70.5" customHeight="1" x14ac:dyDescent="0.2">
      <c r="A141" s="32">
        <v>3</v>
      </c>
      <c r="B141" s="167" t="s">
        <v>128</v>
      </c>
    </row>
    <row r="142" spans="1:2" ht="70.5" customHeight="1" x14ac:dyDescent="0.2">
      <c r="A142" s="32">
        <v>4</v>
      </c>
      <c r="B142" s="167" t="s">
        <v>129</v>
      </c>
    </row>
    <row r="143" spans="1:2" ht="70.5" customHeight="1" x14ac:dyDescent="0.2">
      <c r="A143" s="32">
        <v>5</v>
      </c>
      <c r="B143" s="167" t="s">
        <v>130</v>
      </c>
    </row>
    <row r="144" spans="1:2" ht="70.5" customHeight="1" x14ac:dyDescent="0.2">
      <c r="A144" s="32">
        <v>6</v>
      </c>
      <c r="B144" s="167" t="s">
        <v>131</v>
      </c>
    </row>
    <row r="145" spans="1:2" x14ac:dyDescent="0.2"/>
    <row r="146" spans="1:2" ht="27" customHeight="1" x14ac:dyDescent="0.2">
      <c r="A146" s="164" t="s">
        <v>25</v>
      </c>
      <c r="B146" s="168" t="s">
        <v>37</v>
      </c>
    </row>
    <row r="147" spans="1:2" ht="30.75" customHeight="1" x14ac:dyDescent="0.2">
      <c r="A147" s="169">
        <v>1</v>
      </c>
      <c r="B147" s="180" t="s">
        <v>88</v>
      </c>
    </row>
    <row r="148" spans="1:2" ht="32.25" customHeight="1" x14ac:dyDescent="0.2">
      <c r="A148" s="169">
        <v>2</v>
      </c>
      <c r="B148" s="180" t="s">
        <v>89</v>
      </c>
    </row>
    <row r="149" spans="1:2" ht="37.5" customHeight="1" x14ac:dyDescent="0.2">
      <c r="A149" s="169">
        <v>3</v>
      </c>
      <c r="B149" s="180" t="s">
        <v>90</v>
      </c>
    </row>
    <row r="150" spans="1:2" ht="58.5" customHeight="1" x14ac:dyDescent="0.2">
      <c r="A150" s="166">
        <v>4</v>
      </c>
      <c r="B150" s="180" t="s">
        <v>91</v>
      </c>
    </row>
    <row r="151" spans="1:2" ht="51" customHeight="1" x14ac:dyDescent="0.2">
      <c r="A151" s="166">
        <v>5</v>
      </c>
      <c r="B151" s="180" t="s">
        <v>101</v>
      </c>
    </row>
    <row r="152" spans="1:2" ht="63.75" customHeight="1" x14ac:dyDescent="0.2">
      <c r="A152" s="169">
        <v>6</v>
      </c>
      <c r="B152" s="180" t="s">
        <v>94</v>
      </c>
    </row>
    <row r="153" spans="1:2" x14ac:dyDescent="0.2"/>
    <row r="154" spans="1:2" x14ac:dyDescent="0.2"/>
    <row r="155" spans="1:2" x14ac:dyDescent="0.2"/>
    <row r="156" spans="1:2" x14ac:dyDescent="0.2"/>
    <row r="157" spans="1:2" x14ac:dyDescent="0.2"/>
    <row r="158" spans="1:2" x14ac:dyDescent="0.2"/>
    <row r="159" spans="1:2" x14ac:dyDescent="0.2"/>
    <row r="160" spans="1:2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</sheetData>
  <sheetProtection algorithmName="SHA-512" hashValue="VJDVstXUVo4DcoY+mu869qF1kFq+MGBZwDHrM3pYpAiC4gn0uSBMHp7+6VE5t7gqNASXvVD+sWDkmyexYoerIg==" saltValue="ajeFAgv7ujiDyiapYgj/KA==" spinCount="100000" sheet="1" objects="1" scenarios="1"/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58"/>
  <sheetViews>
    <sheetView showGridLines="0" zoomScale="80" zoomScaleNormal="80" zoomScaleSheetLayoutView="70" workbookViewId="0">
      <selection activeCell="O58" sqref="O58"/>
    </sheetView>
  </sheetViews>
  <sheetFormatPr baseColWidth="10" defaultColWidth="6.33203125" defaultRowHeight="14" x14ac:dyDescent="0.15"/>
  <cols>
    <col min="1" max="1" width="2.83203125" style="1" customWidth="1"/>
    <col min="2" max="2" width="22.6640625" style="1" customWidth="1"/>
    <col min="3" max="8" width="9.6640625" style="1" customWidth="1"/>
    <col min="9" max="9" width="9.1640625" style="1" customWidth="1"/>
    <col min="10" max="10" width="22.6640625" style="1" customWidth="1"/>
    <col min="11" max="16" width="9.6640625" style="1" customWidth="1"/>
    <col min="17" max="16384" width="6.33203125" style="1"/>
  </cols>
  <sheetData>
    <row r="1" spans="1:23" ht="16" customHeight="1" x14ac:dyDescent="0.15">
      <c r="A1" s="229" t="str">
        <f>'REKOD PRESTASI MURID'!A7</f>
        <v>PENDIDIKAN MUZIK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23" ht="16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23" ht="16" customHeight="1" x14ac:dyDescent="0.15">
      <c r="A3" s="160"/>
      <c r="B3" s="160"/>
      <c r="C3" s="160"/>
      <c r="D3" s="160"/>
      <c r="E3" s="160"/>
      <c r="F3" s="160"/>
      <c r="G3" s="160"/>
      <c r="H3" s="162" t="s">
        <v>72</v>
      </c>
      <c r="I3" s="161" t="str">
        <f>'REKOD PRESTASI MURID'!D1</f>
        <v>SMK BAHAU</v>
      </c>
      <c r="J3" s="160"/>
      <c r="K3" s="160"/>
      <c r="L3" s="162" t="s">
        <v>73</v>
      </c>
      <c r="M3" s="161" t="str">
        <f>'REKOD PRESTASI MURID'!D6</f>
        <v>PN. JULI HANINI BT JOHARI</v>
      </c>
      <c r="N3" s="160"/>
      <c r="O3" s="160"/>
      <c r="P3" s="160"/>
      <c r="Q3" s="160"/>
    </row>
    <row r="4" spans="1:23" ht="16" customHeight="1" x14ac:dyDescent="0.15">
      <c r="A4" s="160"/>
      <c r="B4" s="160"/>
      <c r="C4" s="160"/>
      <c r="D4" s="160"/>
      <c r="E4" s="160"/>
      <c r="F4" s="160"/>
      <c r="G4" s="160"/>
      <c r="H4" s="162" t="s">
        <v>19</v>
      </c>
      <c r="I4" s="161" t="str">
        <f>'REKOD PRESTASI MURID'!D7</f>
        <v>TINGKATAN 5 USAHA</v>
      </c>
      <c r="J4" s="160"/>
      <c r="K4" s="160"/>
      <c r="L4" s="160"/>
      <c r="M4" s="160"/>
      <c r="N4" s="160"/>
      <c r="O4" s="160"/>
      <c r="P4" s="160"/>
      <c r="Q4" s="160"/>
    </row>
    <row r="5" spans="1:23" ht="16" customHeight="1" x14ac:dyDescent="0.15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23" ht="18" x14ac:dyDescent="0.2">
      <c r="A6" s="4"/>
      <c r="B6" s="5" t="str">
        <f>'REKOD PRESTASI MURID'!E11</f>
        <v>ENSEMBEL NYANYIAN</v>
      </c>
      <c r="C6" s="6"/>
      <c r="D6" s="6"/>
      <c r="E6" s="6"/>
      <c r="F6" s="6"/>
      <c r="G6" s="6"/>
      <c r="H6" s="7"/>
      <c r="I6" s="4"/>
      <c r="J6" s="5" t="str">
        <f>'REKOD PRESTASI MURID'!F11</f>
        <v>ENSEMBEL ALAT MUZIK</v>
      </c>
      <c r="K6" s="6"/>
      <c r="L6" s="6"/>
      <c r="M6" s="6"/>
      <c r="N6" s="6"/>
      <c r="O6" s="6"/>
      <c r="P6" s="7"/>
      <c r="Q6" s="6"/>
    </row>
    <row r="7" spans="1:23" ht="16" x14ac:dyDescent="0.2">
      <c r="A7" s="8"/>
      <c r="B7" s="9" t="s">
        <v>25</v>
      </c>
      <c r="C7" s="10" t="s">
        <v>31</v>
      </c>
      <c r="D7" s="10" t="s">
        <v>32</v>
      </c>
      <c r="E7" s="10" t="s">
        <v>33</v>
      </c>
      <c r="F7" s="10" t="s">
        <v>69</v>
      </c>
      <c r="G7" s="10" t="s">
        <v>70</v>
      </c>
      <c r="H7" s="10" t="s">
        <v>71</v>
      </c>
      <c r="I7" s="8"/>
      <c r="J7" s="9" t="s">
        <v>25</v>
      </c>
      <c r="K7" s="10" t="s">
        <v>31</v>
      </c>
      <c r="L7" s="10" t="s">
        <v>32</v>
      </c>
      <c r="M7" s="10" t="s">
        <v>33</v>
      </c>
      <c r="N7" s="10" t="s">
        <v>69</v>
      </c>
      <c r="O7" s="10" t="s">
        <v>70</v>
      </c>
      <c r="P7" s="10" t="s">
        <v>71</v>
      </c>
      <c r="Q7" s="8"/>
    </row>
    <row r="8" spans="1:23" x14ac:dyDescent="0.15">
      <c r="A8" s="8"/>
      <c r="B8" s="11" t="s">
        <v>34</v>
      </c>
      <c r="C8" s="11">
        <f>COUNTIF('REKOD PRESTASI MURID'!$E$12:$E$65,1)</f>
        <v>1</v>
      </c>
      <c r="D8" s="11">
        <f>COUNTIF('REKOD PRESTASI MURID'!$E$12:$E$65,2)</f>
        <v>3</v>
      </c>
      <c r="E8" s="11">
        <f>COUNTIF('REKOD PRESTASI MURID'!$E$12:$E$65,3)</f>
        <v>1</v>
      </c>
      <c r="F8" s="11">
        <f>COUNTIF('REKOD PRESTASI MURID'!$E$12:$E$65,4)</f>
        <v>2</v>
      </c>
      <c r="G8" s="11">
        <f>COUNTIF('REKOD PRESTASI MURID'!$E$12:$E$65,5)</f>
        <v>0</v>
      </c>
      <c r="H8" s="11">
        <f>COUNTIF('REKOD PRESTASI MURID'!$E$12:$E$65,6)</f>
        <v>0</v>
      </c>
      <c r="I8" s="8"/>
      <c r="J8" s="11" t="s">
        <v>34</v>
      </c>
      <c r="K8" s="11">
        <f>COUNTIF('REKOD PRESTASI MURID'!$F$12:$F$65,1)</f>
        <v>1</v>
      </c>
      <c r="L8" s="11">
        <f>COUNTIF('REKOD PRESTASI MURID'!$F$12:$F$65,2)</f>
        <v>2</v>
      </c>
      <c r="M8" s="11">
        <f>COUNTIF('REKOD PRESTASI MURID'!$F$12:$F$65,3)</f>
        <v>1</v>
      </c>
      <c r="N8" s="11">
        <f>COUNTIF('REKOD PRESTASI MURID'!$F$12:$F$65,4)</f>
        <v>2</v>
      </c>
      <c r="O8" s="11">
        <f>COUNTIF('REKOD PRESTASI MURID'!$F$12:$F$65,5)</f>
        <v>0</v>
      </c>
      <c r="P8" s="11">
        <f>COUNTIF('REKOD PRESTASI MURID'!$F$12:$F$65,6)</f>
        <v>1</v>
      </c>
      <c r="Q8" s="8"/>
    </row>
    <row r="9" spans="1:23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3" x14ac:dyDescent="0.15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23" x14ac:dyDescent="0.15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23" x14ac:dyDescent="0.15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23" x14ac:dyDescent="0.15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23" x14ac:dyDescent="0.15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23" x14ac:dyDescent="0.15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 x14ac:dyDescent="0.15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 x14ac:dyDescent="0.15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15">
      <c r="A21" s="8"/>
      <c r="B21" s="12"/>
      <c r="C21" s="13"/>
      <c r="D21" s="14"/>
      <c r="E21" s="14"/>
      <c r="F21" s="15" t="s">
        <v>35</v>
      </c>
      <c r="G21" s="16">
        <f>SUM(C8:H8)</f>
        <v>7</v>
      </c>
      <c r="H21" s="15" t="s">
        <v>36</v>
      </c>
      <c r="I21" s="8"/>
      <c r="J21" s="8"/>
      <c r="K21" s="8"/>
      <c r="L21" s="8"/>
      <c r="M21" s="8"/>
      <c r="N21" s="15" t="s">
        <v>35</v>
      </c>
      <c r="O21" s="16">
        <f>SUM(K8:P8)</f>
        <v>7</v>
      </c>
      <c r="P21" s="15" t="s">
        <v>36</v>
      </c>
      <c r="Q21" s="8"/>
    </row>
    <row r="22" spans="1:17" ht="16" customHeight="1" x14ac:dyDescent="0.15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6" customHeight="1" x14ac:dyDescent="0.15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" x14ac:dyDescent="0.2">
      <c r="A24" s="4"/>
      <c r="B24" s="5" t="str">
        <f>'REKOD PRESTASI MURID'!G11</f>
        <v>MEMBACA DAN MENULIS NOTASI MUZIK</v>
      </c>
      <c r="C24" s="18"/>
      <c r="D24" s="18"/>
      <c r="E24" s="18"/>
      <c r="F24" s="18"/>
      <c r="G24" s="18"/>
      <c r="H24" s="7"/>
      <c r="I24" s="4"/>
      <c r="J24" s="5" t="str">
        <f>'REKOD PRESTASI MURID'!H11</f>
        <v>PENGHASILAN MUZIK</v>
      </c>
      <c r="K24" s="18"/>
      <c r="L24" s="18"/>
      <c r="M24" s="18"/>
      <c r="N24" s="18"/>
      <c r="O24" s="18"/>
      <c r="P24" s="7"/>
      <c r="Q24" s="6"/>
    </row>
    <row r="25" spans="1:17" ht="16" x14ac:dyDescent="0.2">
      <c r="A25" s="8"/>
      <c r="B25" s="9" t="s">
        <v>25</v>
      </c>
      <c r="C25" s="10" t="s">
        <v>31</v>
      </c>
      <c r="D25" s="10" t="s">
        <v>32</v>
      </c>
      <c r="E25" s="10" t="s">
        <v>33</v>
      </c>
      <c r="F25" s="10" t="s">
        <v>69</v>
      </c>
      <c r="G25" s="10" t="s">
        <v>70</v>
      </c>
      <c r="H25" s="10" t="s">
        <v>71</v>
      </c>
      <c r="I25" s="8"/>
      <c r="J25" s="9" t="s">
        <v>25</v>
      </c>
      <c r="K25" s="10" t="s">
        <v>31</v>
      </c>
      <c r="L25" s="10" t="s">
        <v>32</v>
      </c>
      <c r="M25" s="10" t="s">
        <v>33</v>
      </c>
      <c r="N25" s="10" t="s">
        <v>69</v>
      </c>
      <c r="O25" s="10" t="s">
        <v>70</v>
      </c>
      <c r="P25" s="10" t="s">
        <v>71</v>
      </c>
      <c r="Q25" s="8"/>
    </row>
    <row r="26" spans="1:17" x14ac:dyDescent="0.15">
      <c r="A26" s="8"/>
      <c r="B26" s="11" t="s">
        <v>34</v>
      </c>
      <c r="C26" s="11">
        <f>COUNTIF('REKOD PRESTASI MURID'!$G$12:$G$65,1)</f>
        <v>1</v>
      </c>
      <c r="D26" s="11">
        <f>COUNTIF('REKOD PRESTASI MURID'!$G$12:$G$65,2)</f>
        <v>1</v>
      </c>
      <c r="E26" s="11">
        <f>COUNTIF('REKOD PRESTASI MURID'!$G$12:$G$65,3)</f>
        <v>1</v>
      </c>
      <c r="F26" s="11">
        <f>COUNTIF('REKOD PRESTASI MURID'!$G$12:$G$65,4)</f>
        <v>1</v>
      </c>
      <c r="G26" s="11">
        <f>COUNTIF('REKOD PRESTASI MURID'!$G$12:$G$65,5)</f>
        <v>2</v>
      </c>
      <c r="H26" s="11">
        <f>COUNTIF('REKOD PRESTASI MURID'!$G$12:$G$65,6)</f>
        <v>1</v>
      </c>
      <c r="I26" s="8"/>
      <c r="J26" s="11" t="s">
        <v>34</v>
      </c>
      <c r="K26" s="11">
        <f>COUNTIF('REKOD PRESTASI MURID'!$H$12:$H$65,1)</f>
        <v>3</v>
      </c>
      <c r="L26" s="11">
        <f>COUNTIF('REKOD PRESTASI MURID'!$H$12:$H$65,2)</f>
        <v>3</v>
      </c>
      <c r="M26" s="11">
        <f>COUNTIF('REKOD PRESTASI MURID'!$H$12:$H$65,3)</f>
        <v>0</v>
      </c>
      <c r="N26" s="11">
        <f>COUNTIF('REKOD PRESTASI MURID'!$H$12:$H$65,4)</f>
        <v>0</v>
      </c>
      <c r="O26" s="11">
        <f>COUNTIF('REKOD PRESTASI MURID'!$H$12:$H$65,5)</f>
        <v>1</v>
      </c>
      <c r="P26" s="11">
        <f>COUNTIF('REKOD PRESTASI MURID'!$H$12:$H$65,6)</f>
        <v>0</v>
      </c>
      <c r="Q26" s="8"/>
    </row>
    <row r="27" spans="1:17" x14ac:dyDescent="0.15">
      <c r="A27" s="8"/>
      <c r="B27" s="19"/>
      <c r="C27" s="19"/>
      <c r="D27" s="19"/>
      <c r="E27" s="19"/>
      <c r="F27" s="19"/>
      <c r="G27" s="19"/>
      <c r="H27" s="19"/>
      <c r="I27" s="8"/>
      <c r="J27" s="153"/>
      <c r="K27" s="19"/>
      <c r="L27" s="19"/>
      <c r="M27" s="19"/>
      <c r="N27" s="19"/>
      <c r="O27" s="19"/>
      <c r="P27" s="154"/>
      <c r="Q27" s="8"/>
    </row>
    <row r="28" spans="1:17" x14ac:dyDescent="0.15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 x14ac:dyDescent="0.15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 x14ac:dyDescent="0.15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 x14ac:dyDescent="0.15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 x14ac:dyDescent="0.15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 x14ac:dyDescent="0.15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 x14ac:dyDescent="0.15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 x14ac:dyDescent="0.15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 x14ac:dyDescent="0.15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 x14ac:dyDescent="0.15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 x14ac:dyDescent="0.15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6" customHeight="1" x14ac:dyDescent="0.15">
      <c r="A39" s="8"/>
      <c r="B39" s="19"/>
      <c r="C39" s="19"/>
      <c r="D39" s="19"/>
      <c r="E39" s="19"/>
      <c r="F39" s="15" t="s">
        <v>35</v>
      </c>
      <c r="G39" s="16">
        <f>SUM(C26:H26)</f>
        <v>7</v>
      </c>
      <c r="H39" s="15" t="s">
        <v>36</v>
      </c>
      <c r="I39" s="14"/>
      <c r="J39" s="19"/>
      <c r="K39" s="19"/>
      <c r="L39" s="19"/>
      <c r="M39" s="19"/>
      <c r="N39" s="15" t="s">
        <v>35</v>
      </c>
      <c r="O39" s="16">
        <f>SUM(K26:P26)</f>
        <v>7</v>
      </c>
      <c r="P39" s="15" t="s">
        <v>36</v>
      </c>
      <c r="Q39" s="8"/>
    </row>
    <row r="40" spans="1:17" x14ac:dyDescent="0.15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x14ac:dyDescent="0.15">
      <c r="A41" s="8"/>
      <c r="B41" s="8"/>
      <c r="C41" s="8"/>
      <c r="D41" s="8"/>
      <c r="E41" s="8"/>
      <c r="F41" s="8"/>
      <c r="G41" s="14"/>
      <c r="H41" s="230"/>
      <c r="I41" s="14"/>
      <c r="J41" s="8"/>
      <c r="K41" s="8"/>
      <c r="L41" s="8"/>
      <c r="M41" s="8"/>
      <c r="N41" s="8"/>
      <c r="O41" s="14"/>
      <c r="P41" s="230"/>
      <c r="Q41" s="14"/>
    </row>
    <row r="42" spans="1:17" ht="18" x14ac:dyDescent="0.2">
      <c r="A42" s="4"/>
      <c r="B42" s="5" t="str">
        <f>'REKOD PRESTASI MURID'!AA11</f>
        <v>APRESIASI MUZIK</v>
      </c>
      <c r="C42" s="18"/>
      <c r="D42" s="18"/>
      <c r="E42" s="18"/>
      <c r="F42" s="18"/>
      <c r="G42" s="18"/>
      <c r="H42" s="7"/>
      <c r="I42" s="4"/>
      <c r="J42" s="23" t="s">
        <v>11</v>
      </c>
      <c r="K42" s="24"/>
      <c r="L42" s="24"/>
      <c r="M42" s="24"/>
      <c r="N42" s="24"/>
      <c r="O42" s="24"/>
      <c r="P42" s="25"/>
      <c r="Q42" s="6"/>
    </row>
    <row r="43" spans="1:17" ht="16" x14ac:dyDescent="0.2">
      <c r="A43" s="8"/>
      <c r="B43" s="9" t="s">
        <v>25</v>
      </c>
      <c r="C43" s="10" t="s">
        <v>31</v>
      </c>
      <c r="D43" s="10" t="s">
        <v>32</v>
      </c>
      <c r="E43" s="10" t="s">
        <v>33</v>
      </c>
      <c r="F43" s="10" t="s">
        <v>69</v>
      </c>
      <c r="G43" s="10" t="s">
        <v>70</v>
      </c>
      <c r="H43" s="10" t="s">
        <v>71</v>
      </c>
      <c r="I43" s="8"/>
      <c r="J43" s="9" t="s">
        <v>25</v>
      </c>
      <c r="K43" s="10" t="s">
        <v>31</v>
      </c>
      <c r="L43" s="10" t="s">
        <v>32</v>
      </c>
      <c r="M43" s="10" t="s">
        <v>33</v>
      </c>
      <c r="N43" s="10" t="s">
        <v>69</v>
      </c>
      <c r="O43" s="10" t="s">
        <v>70</v>
      </c>
      <c r="P43" s="10" t="s">
        <v>71</v>
      </c>
      <c r="Q43" s="8"/>
    </row>
    <row r="44" spans="1:17" x14ac:dyDescent="0.15">
      <c r="A44" s="8"/>
      <c r="B44" s="11" t="s">
        <v>34</v>
      </c>
      <c r="C44" s="11">
        <f>COUNTIF('REKOD PRESTASI MURID'!$AA$12:$AA$65,1)</f>
        <v>1</v>
      </c>
      <c r="D44" s="11">
        <f>COUNTIF('REKOD PRESTASI MURID'!$AA$12:$AA$65,2)</f>
        <v>4</v>
      </c>
      <c r="E44" s="11">
        <f>COUNTIF('REKOD PRESTASI MURID'!$AA$12:$AA$65,3)</f>
        <v>2</v>
      </c>
      <c r="F44" s="11">
        <f>COUNTIF('REKOD PRESTASI MURID'!$AA$12:$AA$65,4)</f>
        <v>0</v>
      </c>
      <c r="G44" s="11">
        <f>COUNTIF('REKOD PRESTASI MURID'!$AA$12:$AA$65,5)</f>
        <v>0</v>
      </c>
      <c r="H44" s="11">
        <f>COUNTIF('REKOD PRESTASI MURID'!$AA$12:$AA$65,6)</f>
        <v>0</v>
      </c>
      <c r="I44" s="8"/>
      <c r="J44" s="11" t="s">
        <v>34</v>
      </c>
      <c r="K44" s="11">
        <f>COUNTIF('REKOD PRESTASI MURID'!$AB$12:$AB$65,1)</f>
        <v>1</v>
      </c>
      <c r="L44" s="11">
        <f>COUNTIF('REKOD PRESTASI MURID'!$AB$12:$AB$65,2)</f>
        <v>3</v>
      </c>
      <c r="M44" s="11">
        <f>COUNTIF('REKOD PRESTASI MURID'!$AB$12:$AB$65,3)</f>
        <v>1</v>
      </c>
      <c r="N44" s="11">
        <f>COUNTIF('REKOD PRESTASI MURID'!$AB$12:$AB$65,4)</f>
        <v>0</v>
      </c>
      <c r="O44" s="11">
        <f>COUNTIF('REKOD PRESTASI MURID'!$AB$12:$AB$65,5)</f>
        <v>2</v>
      </c>
      <c r="P44" s="11">
        <f>COUNTIF('REKOD PRESTASI MURID'!$AB$12:$AB$65,6)</f>
        <v>0</v>
      </c>
      <c r="Q44" s="8"/>
    </row>
    <row r="45" spans="1:17" x14ac:dyDescent="0.15">
      <c r="A45" s="8"/>
      <c r="B45" s="19"/>
      <c r="C45" s="19"/>
      <c r="D45" s="19"/>
      <c r="E45" s="19"/>
      <c r="F45" s="19"/>
      <c r="G45" s="19"/>
      <c r="H45" s="19"/>
      <c r="I45" s="8"/>
      <c r="J45" s="153"/>
      <c r="K45" s="19"/>
      <c r="L45" s="19"/>
      <c r="M45" s="19"/>
      <c r="N45" s="19"/>
      <c r="O45" s="19"/>
      <c r="P45" s="154"/>
      <c r="Q45" s="8"/>
    </row>
    <row r="46" spans="1:17" x14ac:dyDescent="0.15">
      <c r="A46" s="8"/>
      <c r="B46" s="19"/>
      <c r="C46" s="19"/>
      <c r="D46" s="19"/>
      <c r="E46" s="19"/>
      <c r="F46" s="19"/>
      <c r="G46" s="19"/>
      <c r="H46" s="19"/>
      <c r="I46" s="8"/>
      <c r="J46" s="19"/>
      <c r="K46" s="19"/>
      <c r="L46" s="19"/>
      <c r="M46" s="19"/>
      <c r="N46" s="19"/>
      <c r="O46" s="19"/>
      <c r="P46" s="19"/>
      <c r="Q46" s="8"/>
    </row>
    <row r="47" spans="1:17" x14ac:dyDescent="0.15">
      <c r="A47" s="8"/>
      <c r="B47" s="19"/>
      <c r="C47" s="19"/>
      <c r="D47" s="19"/>
      <c r="E47" s="19"/>
      <c r="F47" s="19"/>
      <c r="G47" s="19"/>
      <c r="H47" s="19"/>
      <c r="I47" s="8"/>
      <c r="J47" s="19"/>
      <c r="K47" s="19"/>
      <c r="L47" s="19"/>
      <c r="M47" s="19"/>
      <c r="N47" s="19"/>
      <c r="O47" s="19"/>
      <c r="P47" s="19"/>
      <c r="Q47" s="8"/>
    </row>
    <row r="48" spans="1:17" x14ac:dyDescent="0.15">
      <c r="A48" s="8"/>
      <c r="B48" s="19"/>
      <c r="C48" s="19"/>
      <c r="D48" s="19"/>
      <c r="E48" s="19"/>
      <c r="F48" s="19"/>
      <c r="G48" s="19"/>
      <c r="H48" s="19"/>
      <c r="I48" s="8"/>
      <c r="J48" s="19"/>
      <c r="K48" s="19"/>
      <c r="L48" s="19"/>
      <c r="M48" s="19"/>
      <c r="N48" s="19"/>
      <c r="O48" s="19"/>
      <c r="P48" s="19"/>
      <c r="Q48" s="8"/>
    </row>
    <row r="49" spans="1:17" x14ac:dyDescent="0.15">
      <c r="A49" s="8"/>
      <c r="B49" s="19"/>
      <c r="C49" s="19"/>
      <c r="D49" s="19"/>
      <c r="E49" s="19"/>
      <c r="F49" s="19"/>
      <c r="G49" s="19"/>
      <c r="H49" s="19"/>
      <c r="I49" s="8"/>
      <c r="J49" s="19"/>
      <c r="K49" s="19"/>
      <c r="L49" s="19"/>
      <c r="M49" s="19"/>
      <c r="N49" s="19"/>
      <c r="O49" s="19"/>
      <c r="P49" s="19"/>
      <c r="Q49" s="8"/>
    </row>
    <row r="50" spans="1:17" x14ac:dyDescent="0.15">
      <c r="A50" s="8"/>
      <c r="B50" s="19"/>
      <c r="C50" s="19"/>
      <c r="D50" s="19"/>
      <c r="E50" s="19"/>
      <c r="F50" s="19"/>
      <c r="G50" s="19"/>
      <c r="H50" s="19"/>
      <c r="I50" s="8"/>
      <c r="J50" s="19"/>
      <c r="K50" s="19"/>
      <c r="L50" s="19"/>
      <c r="M50" s="19"/>
      <c r="N50" s="19"/>
      <c r="O50" s="19"/>
      <c r="P50" s="19"/>
      <c r="Q50" s="8"/>
    </row>
    <row r="51" spans="1:17" x14ac:dyDescent="0.15">
      <c r="A51" s="8"/>
      <c r="B51" s="19"/>
      <c r="C51" s="19"/>
      <c r="D51" s="19"/>
      <c r="E51" s="19"/>
      <c r="F51" s="19"/>
      <c r="G51" s="19"/>
      <c r="H51" s="19"/>
      <c r="I51" s="8"/>
      <c r="J51" s="19"/>
      <c r="K51" s="19"/>
      <c r="L51" s="19"/>
      <c r="M51" s="19"/>
      <c r="N51" s="19"/>
      <c r="O51" s="19"/>
      <c r="P51" s="19"/>
      <c r="Q51" s="8"/>
    </row>
    <row r="52" spans="1:17" x14ac:dyDescent="0.15">
      <c r="A52" s="8"/>
      <c r="B52" s="19"/>
      <c r="C52" s="19"/>
      <c r="D52" s="19"/>
      <c r="E52" s="19"/>
      <c r="F52" s="19"/>
      <c r="G52" s="19"/>
      <c r="H52" s="19"/>
      <c r="I52" s="8"/>
      <c r="J52" s="19"/>
      <c r="K52" s="19"/>
      <c r="L52" s="19"/>
      <c r="M52" s="19"/>
      <c r="N52" s="19"/>
      <c r="O52" s="19"/>
      <c r="P52" s="19"/>
      <c r="Q52" s="8"/>
    </row>
    <row r="53" spans="1:17" x14ac:dyDescent="0.15">
      <c r="A53" s="8"/>
      <c r="B53" s="19"/>
      <c r="C53" s="19"/>
      <c r="D53" s="19"/>
      <c r="E53" s="19"/>
      <c r="F53" s="19"/>
      <c r="G53" s="19"/>
      <c r="H53" s="19"/>
      <c r="I53" s="8"/>
      <c r="J53" s="19"/>
      <c r="K53" s="19"/>
      <c r="L53" s="19"/>
      <c r="M53" s="19"/>
      <c r="N53" s="19"/>
      <c r="O53" s="19"/>
      <c r="P53" s="19"/>
      <c r="Q53" s="8"/>
    </row>
    <row r="54" spans="1:17" x14ac:dyDescent="0.15">
      <c r="A54" s="8"/>
      <c r="B54" s="19"/>
      <c r="C54" s="19"/>
      <c r="D54" s="19"/>
      <c r="E54" s="19"/>
      <c r="F54" s="19"/>
      <c r="G54" s="19"/>
      <c r="H54" s="19"/>
      <c r="I54" s="8"/>
      <c r="J54" s="19"/>
      <c r="K54" s="19"/>
      <c r="L54" s="19"/>
      <c r="M54" s="19"/>
      <c r="N54" s="19"/>
      <c r="O54" s="19"/>
      <c r="P54" s="19"/>
      <c r="Q54" s="8"/>
    </row>
    <row r="55" spans="1:17" x14ac:dyDescent="0.15">
      <c r="A55" s="8"/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8"/>
    </row>
    <row r="56" spans="1:17" x14ac:dyDescent="0.15">
      <c r="A56" s="8"/>
      <c r="B56" s="19"/>
      <c r="C56" s="19"/>
      <c r="D56" s="19"/>
      <c r="E56" s="19"/>
      <c r="F56" s="19"/>
      <c r="G56" s="19"/>
      <c r="H56" s="19"/>
      <c r="I56" s="8"/>
      <c r="J56" s="19"/>
      <c r="K56" s="19"/>
      <c r="L56" s="19"/>
      <c r="M56" s="19"/>
      <c r="N56" s="19"/>
      <c r="O56" s="19"/>
      <c r="P56" s="19"/>
      <c r="Q56" s="8"/>
    </row>
    <row r="57" spans="1:17" ht="16" customHeight="1" x14ac:dyDescent="0.15">
      <c r="A57" s="8"/>
      <c r="B57" s="19"/>
      <c r="C57" s="19"/>
      <c r="D57" s="19"/>
      <c r="E57" s="19"/>
      <c r="F57" s="15" t="s">
        <v>35</v>
      </c>
      <c r="G57" s="16">
        <f>SUM(C44:H44)</f>
        <v>7</v>
      </c>
      <c r="H57" s="15" t="s">
        <v>36</v>
      </c>
      <c r="I57" s="14"/>
      <c r="J57" s="19"/>
      <c r="K57" s="19"/>
      <c r="L57" s="19"/>
      <c r="M57" s="19"/>
      <c r="N57" s="15" t="s">
        <v>35</v>
      </c>
      <c r="O57" s="16">
        <f>SUM(K44:P44)</f>
        <v>7</v>
      </c>
      <c r="P57" s="15" t="s">
        <v>36</v>
      </c>
      <c r="Q57" s="8"/>
    </row>
    <row r="58" spans="1:17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</sheetData>
  <sheetProtection algorithmName="SHA-512" hashValue="6QpZeKcY5C5u3Qb+67LXowqot4uq3gJnPWe1cPbutCwoZVoXnkO5yN6C9D/h884xWUZ8/oz6INTimqcvKTBk7w==" saltValue="GxFwW9azgPxtzNfke5ZsIg==" spinCount="100000" sheet="1" objects="1" scenarios="1"/>
  <mergeCells count="1">
    <mergeCell ref="A1:Q2"/>
  </mergeCells>
  <printOptions horizontalCentered="1"/>
  <pageMargins left="0.2361111111111111" right="0.2361111111111111" top="0.74791666666666667" bottom="0.74791666666666667" header="0.31458333333333333" footer="0.31458333333333333"/>
  <pageSetup paperSize="9" scale="55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workbookViewId="0">
      <selection activeCell="H13" sqref="H13"/>
    </sheetView>
  </sheetViews>
  <sheetFormatPr baseColWidth="10" defaultColWidth="8.83203125" defaultRowHeight="15" x14ac:dyDescent="0.2"/>
  <cols>
    <col min="1" max="1" width="19.6640625" customWidth="1"/>
    <col min="2" max="2" width="63.83203125" customWidth="1"/>
  </cols>
  <sheetData>
    <row r="1" spans="1:2" ht="30" x14ac:dyDescent="0.2">
      <c r="A1" s="33" t="s">
        <v>25</v>
      </c>
      <c r="B1" s="178"/>
    </row>
    <row r="2" spans="1:2" ht="21.75" customHeight="1" x14ac:dyDescent="0.2">
      <c r="A2" s="32">
        <v>1</v>
      </c>
      <c r="B2" s="176" t="s">
        <v>88</v>
      </c>
    </row>
    <row r="3" spans="1:2" ht="21" customHeight="1" x14ac:dyDescent="0.2">
      <c r="A3" s="32">
        <v>2</v>
      </c>
      <c r="B3" s="179" t="s">
        <v>89</v>
      </c>
    </row>
    <row r="4" spans="1:2" ht="22.5" customHeight="1" x14ac:dyDescent="0.2">
      <c r="A4" s="32">
        <v>3</v>
      </c>
      <c r="B4" s="179" t="s">
        <v>90</v>
      </c>
    </row>
    <row r="5" spans="1:2" ht="31" x14ac:dyDescent="0.2">
      <c r="A5" s="32">
        <v>4</v>
      </c>
      <c r="B5" s="179" t="s">
        <v>91</v>
      </c>
    </row>
    <row r="6" spans="1:2" ht="58.5" customHeight="1" x14ac:dyDescent="0.2">
      <c r="A6" s="32">
        <v>5</v>
      </c>
      <c r="B6" s="37" t="s">
        <v>93</v>
      </c>
    </row>
    <row r="7" spans="1:2" ht="72" customHeight="1" x14ac:dyDescent="0.2">
      <c r="A7" s="32">
        <v>6</v>
      </c>
      <c r="B7" s="179" t="s">
        <v>92</v>
      </c>
    </row>
  </sheetData>
  <sheetProtection algorithmName="SHA-512" hashValue="6TemMlDEIXqJwXd4bfaO0JuAmc21n1X3LvnV+xvDKB/0FaSr0pROZW3f174yVRaIpmg0TYARDJ5GbXDJOKQB/Q==" saltValue="q1nDOwr7i7JtkJT4kSHp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PANDUAN</vt:lpstr>
      <vt:lpstr>REKOD PRESTASI MURID</vt:lpstr>
      <vt:lpstr>LAPORAN MURID (INDIVIDU)</vt:lpstr>
      <vt:lpstr>DATA PERNYATAAN TAHAP PGUASAAN </vt:lpstr>
      <vt:lpstr>GRAF PELAPORAN</vt:lpstr>
      <vt:lpstr>DATA IBU BAPA</vt:lpstr>
      <vt:lpstr>'DATA PERNYATAAN TAHAP PGUASAAN '!Print_Area</vt:lpstr>
      <vt:lpstr>'GRAF PELAPORAN'!Print_Area</vt:lpstr>
      <vt:lpstr>'LAPORAN MURID (INDIVIDU)'!Print_Area</vt:lpstr>
      <vt:lpstr>'REKOD PRESTASI MURID'!Print_Area</vt:lpstr>
      <vt:lpstr>'GRAF PELAPORAN'!Print_Titles</vt:lpstr>
      <vt:lpstr>'REKOD PRESTASI MURID'!Print_Titles</vt:lpstr>
    </vt:vector>
  </TitlesOfParts>
  <Company>Acer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Microsoft Office User</cp:lastModifiedBy>
  <cp:revision/>
  <cp:lastPrinted>2020-02-07T03:31:37Z</cp:lastPrinted>
  <dcterms:created xsi:type="dcterms:W3CDTF">2016-04-25T12:26:07Z</dcterms:created>
  <dcterms:modified xsi:type="dcterms:W3CDTF">2021-01-19T08:18:46Z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